
<file path=[Content_Types].xml><?xml version="1.0" encoding="utf-8"?>
<Types xmlns="http://schemas.openxmlformats.org/package/2006/content-types">
  <Default Extension="rels" ContentType="application/vnd.openxmlformats-package.relationships+xml"/>
  <Default Extension="xml" ContentType="application/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customXml/itemProps2.xml" ContentType="application/vnd.openxmlformats-officedocument.customXmlProperties+xml"/>
  <Override PartName="/customXml/itemProps1.xml" ContentType="application/vnd.openxmlformats-officedocument.customXmlProperties+xml"/>
  <Override PartName="/xl/_rels/workbook.xml.rels" ContentType="application/vnd.openxmlformats-package.relationships+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9" firstSheet="0" activeTab="0"/>
  </bookViews>
  <sheets>
    <sheet name="Fracking" sheetId="1" state="visible" r:id="rId2"/>
    <sheet name="Explan_Notes" sheetId="2" state="visible" r:id="rId3"/>
    <sheet name="Sheet1" sheetId="3" state="visible" r:id="rId4"/>
  </sheets>
  <definedNames>
    <definedName function="false" hidden="false" localSheetId="1" name="_xlnm.Print_Area" vbProcedure="false">Explan_Notes!$B$1:$C$18</definedName>
    <definedName function="false" hidden="false" localSheetId="0" name="_xlnm.Print_Area" vbProcedure="false">Fracking!$B$1:$N$34</definedName>
    <definedName function="false" hidden="false" localSheetId="0" name="_xlnm.Print_Area" vbProcedure="false">Fracking!$B$1:$N$34</definedName>
    <definedName function="false" hidden="false" localSheetId="1" name="_xlnm.Print_Area" vbProcedure="false">Explan_Notes!$B$1:$C$18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<sst xmlns="http://schemas.openxmlformats.org/spreadsheetml/2006/main" count="59" uniqueCount="45">
  <si>
    <t>Fracking Well Water Usage</t>
  </si>
  <si>
    <t>Perth Household average annual usage in 2012-13 in  kilo Liter</t>
  </si>
  <si>
    <t>Mega</t>
  </si>
  <si>
    <t>Water Usage in US Mega Gallon per Well</t>
  </si>
  <si>
    <t>Water Usage in Mega Liter per Well</t>
  </si>
  <si>
    <t>Kwinana Desal Plant Production – ML/day</t>
  </si>
  <si>
    <t>Kwinana Desal Plant Production – ML/year</t>
  </si>
  <si>
    <t>Number Fracking Wells  usage annual Desal Production</t>
  </si>
  <si>
    <t>Percentage Daily Production Kwinana Desal</t>
  </si>
  <si>
    <t>Percentage Yearly Production Kwinana Desal</t>
  </si>
  <si>
    <t>Number Household Water Usage Equivalent per year</t>
  </si>
  <si>
    <t>Equivalent  number Olympic Swimming Pools</t>
  </si>
  <si>
    <t>At 2% chemicals that mean roughly about kL/well</t>
  </si>
  <si>
    <t>quoted in articles</t>
  </si>
  <si>
    <t>converted from US Gallons</t>
  </si>
  <si>
    <t>Well</t>
  </si>
  <si>
    <t>Various Scenarios</t>
  </si>
  <si>
    <t>Frack Well Water Usage Mega Liter</t>
  </si>
  <si>
    <t>Number Planned Wells</t>
  </si>
  <si>
    <t>Note: Water usage figures are not consistent. Some only mention the actual water used to the drill the initial well.  While others quote the total amount water used from drilling till the end of life of well.  Figures quoted by gas companies are in general the minimum amount.</t>
  </si>
  <si>
    <t>Note :Scenario  figures rounded down</t>
  </si>
  <si>
    <t>Note :The number of wells drilled per square kilometre various between 1 and 6.</t>
  </si>
  <si>
    <t>Explanatory Notes for "Fracking Well Water Usage" Table</t>
  </si>
  <si>
    <t>Top Box Table</t>
  </si>
  <si>
    <t>Column / Row</t>
  </si>
  <si>
    <t>Explantion</t>
  </si>
  <si>
    <t>Water Usage in US Mega Gallon per Well(column)</t>
  </si>
  <si>
    <t>This box shows various amounts of fracking well water usage quoted from USA sources. The mega (million) gallons converted to mega (million) liters in the next column.  The range of amounts mentioned in the literature make calculations for the various values necessary.</t>
  </si>
  <si>
    <t>Number Fracking Wells  usage annual Desal Production(column)</t>
  </si>
  <si>
    <t>WaterCorp states a production of 140 mega liter a day for their Kwinana plant.  The daily figure is from the previous column is converted into the annual amount.</t>
  </si>
  <si>
    <t>The annual Kwinana production is divided by the various well water usage figures to get total amount wells that can be drilled using the output.</t>
  </si>
  <si>
    <t>Number Household Water Usage Equivalent per year(column)</t>
  </si>
  <si>
    <t>WaterCorp website quotes 132 kilo liter (ie. 0.132 mega liter) average water usage per household per annum.  In this column the quoted amount of water for fracking a well to calculate the number of housholds that could be supplied with that water.</t>
  </si>
  <si>
    <t>Various Scenarios Table</t>
  </si>
  <si>
    <t>Frack Well Water Usage Mega Liter(row)</t>
  </si>
  <si>
    <t>The number in the second column is a copy from the  "Water Usage in Mega Liter per Well " column in the top box.</t>
  </si>
  <si>
    <t>Number Planned Wells(column)</t>
  </si>
  <si>
    <t>Three different numbers of possible wells to be drilled are given as scenario. This number varies per program which normally depends on the area, geology and size of drilling permit.  The amounts seem large, but with a drilling density between 1 and 6 wells per km2 over large areas the numbers just add up. For example if an area from Busselton to Augusta covers 5400km2 upto 32,400 wells could be drilled at a density of 6 wells per km2.  Even is only 50% of WA's Canning Basin (430,000km2) is drilled at 1 well per km2 it means 215,000 wells. At 6 holes per km2 it means 1,290,000 wells.</t>
  </si>
  <si>
    <t>Percentage Daily Production Kwinana Desal(column)</t>
  </si>
  <si>
    <t>If 1000 wells are drilled consuming 18 mega liter each that equates to 710% of the daily production by the Kwinana Desal plant. The same calculations done for 10,000 and 100,000 wells.</t>
  </si>
  <si>
    <t>Percentage Yearly Production Kwinana Desal(column)</t>
  </si>
  <si>
    <t>As above but now calculated as percentage for the yearly production of the Kwinan Desal Plant.</t>
  </si>
  <si>
    <t>From the amount water per 1000, 10,000 or 100,000 wells it is calculated how many households that could be serviced by that amount of water.  There are over 650,000 householde in the Perth Metro (census, 2011).</t>
  </si>
  <si>
    <t>Olympic Swimming Pool</t>
  </si>
  <si>
    <t>Standard pool for olympic competition is 50 * 25 * 2 m.  That is 2,500,000 liter = 2,500 m3</t>
  </si>
</sst>
</file>

<file path=xl/styles.xml><?xml version="1.0" encoding="utf-8"?>
<styleSheet xmlns="http://schemas.openxmlformats.org/spreadsheetml/2006/main">
  <numFmts count="7">
    <numFmt numFmtId="164" formatCode="GENERAL"/>
    <numFmt numFmtId="165" formatCode="#,##0;[RED]\-#,##0"/>
    <numFmt numFmtId="166" formatCode="_-* #,##0.00_-;\-* #,##0.00_-;_-* \-??_-;_-@_-"/>
    <numFmt numFmtId="167" formatCode="_-* #,##0_-;\-* #,##0_-;_-* \-??_-;_-@_-"/>
    <numFmt numFmtId="168" formatCode="#,##0.0_ ;[RED]\-#,##0.0\ "/>
    <numFmt numFmtId="169" formatCode="#,##0.0;[RED]\-#,##0.0"/>
    <numFmt numFmtId="170" formatCode="0.0;[RED]\-0.0"/>
  </numFmts>
  <fonts count="10">
    <font>
      <sz val="10"/>
      <name val="Arial"/>
      <family val="2"/>
      <charset val="1"/>
    </font>
    <font>
      <sz val="10"/>
      <name val="Arial"/>
      <family val="0"/>
    </font>
    <font>
      <sz val="10"/>
      <name val="Arial"/>
      <family val="0"/>
    </font>
    <font>
      <sz val="10"/>
      <name val="Arial"/>
      <family val="0"/>
    </font>
    <font>
      <b val="true"/>
      <sz val="12"/>
      <name val="Arial"/>
      <family val="2"/>
      <charset val="1"/>
    </font>
    <font>
      <b val="true"/>
      <sz val="10"/>
      <name val="Arial"/>
      <family val="2"/>
      <charset val="1"/>
    </font>
    <font>
      <i val="true"/>
      <sz val="10"/>
      <name val="Arial"/>
      <family val="2"/>
      <charset val="1"/>
    </font>
    <font>
      <b val="true"/>
      <sz val="16"/>
      <name val="Arial"/>
      <family val="2"/>
      <charset val="1"/>
    </font>
    <font>
      <b val="true"/>
      <sz val="11"/>
      <name val="Arial"/>
      <family val="2"/>
      <charset val="1"/>
    </font>
    <font>
      <b val="true"/>
      <i val="true"/>
      <sz val="10"/>
      <name val="Arial"/>
      <family val="2"/>
      <charset val="1"/>
    </font>
  </fonts>
  <fills count="2">
    <fill>
      <patternFill patternType="none"/>
    </fill>
    <fill>
      <patternFill patternType="gray125"/>
    </fill>
  </fills>
  <borders count="69">
    <border diagonalUp="false" diagonalDown="false">
      <left/>
      <right/>
      <top/>
      <bottom/>
      <diagonal/>
    </border>
    <border diagonalUp="false" diagonalDown="false">
      <left style="double">
        <color rgb="FF808080"/>
      </left>
      <right/>
      <top style="double">
        <color rgb="FF808080"/>
      </top>
      <bottom style="double">
        <color rgb="FF808080"/>
      </bottom>
      <diagonal/>
    </border>
    <border diagonalUp="false" diagonalDown="false">
      <left/>
      <right style="double">
        <color rgb="FF808080"/>
      </right>
      <top style="double">
        <color rgb="FF808080"/>
      </top>
      <bottom/>
      <diagonal/>
    </border>
    <border diagonalUp="false" diagonalDown="false">
      <left/>
      <right style="double">
        <color rgb="FF808080"/>
      </right>
      <top/>
      <bottom style="double">
        <color rgb="FF808080"/>
      </bottom>
      <diagonal/>
    </border>
    <border diagonalUp="false" diagonalDown="false">
      <left style="double">
        <color rgb="FF808080"/>
      </left>
      <right style="thin">
        <color rgb="FF808080"/>
      </right>
      <top style="double">
        <color rgb="FF808080"/>
      </top>
      <bottom style="thin">
        <color rgb="FF808080"/>
      </bottom>
      <diagonal/>
    </border>
    <border diagonalUp="false" diagonalDown="false">
      <left style="thin">
        <color rgb="FF808080"/>
      </left>
      <right style="thin">
        <color rgb="FF808080"/>
      </right>
      <top style="double">
        <color rgb="FF808080"/>
      </top>
      <bottom style="thin">
        <color rgb="FF808080"/>
      </bottom>
      <diagonal/>
    </border>
    <border diagonalUp="false" diagonalDown="false">
      <left style="thin">
        <color rgb="FF808080"/>
      </left>
      <right/>
      <top style="double">
        <color rgb="FF808080"/>
      </top>
      <bottom/>
      <diagonal/>
    </border>
    <border diagonalUp="false" diagonalDown="false">
      <left style="thin"/>
      <right style="thin"/>
      <top style="double">
        <color rgb="FF808080"/>
      </top>
      <bottom/>
      <diagonal/>
    </border>
    <border diagonalUp="false" diagonalDown="false">
      <left style="thin"/>
      <right style="double">
        <color rgb="FF808080"/>
      </right>
      <top style="double">
        <color rgb="FF808080"/>
      </top>
      <bottom/>
      <diagonal/>
    </border>
    <border diagonalUp="false" diagonalDown="false">
      <left style="double">
        <color rgb="FF808080"/>
      </left>
      <right style="thin">
        <color rgb="FF808080"/>
      </right>
      <top style="thin">
        <color rgb="FF808080"/>
      </top>
      <bottom/>
      <diagonal/>
    </border>
    <border diagonalUp="false" diagonalDown="false">
      <left style="thin">
        <color rgb="FF808080"/>
      </left>
      <right style="thin">
        <color rgb="FF808080"/>
      </right>
      <top style="thin">
        <color rgb="FF808080"/>
      </top>
      <bottom/>
      <diagonal/>
    </border>
    <border diagonalUp="false" diagonalDown="false">
      <left style="thin">
        <color rgb="FF808080"/>
      </left>
      <right/>
      <top style="thin">
        <color rgb="FF808080"/>
      </top>
      <bottom/>
      <diagonal/>
    </border>
    <border diagonalUp="false" diagonalDown="false">
      <left style="thin">
        <color rgb="FFA6A6A6"/>
      </left>
      <right/>
      <top style="thin">
        <color rgb="FFA6A6A6"/>
      </top>
      <bottom style="thin"/>
      <diagonal/>
    </border>
    <border diagonalUp="false" diagonalDown="false">
      <left style="thin">
        <color rgb="FFA6A6A6"/>
      </left>
      <right style="thin">
        <color rgb="FFA6A6A6"/>
      </right>
      <top style="thin">
        <color rgb="FFA6A6A6"/>
      </top>
      <bottom style="thin"/>
      <diagonal/>
    </border>
    <border diagonalUp="false" diagonalDown="false">
      <left style="thin">
        <color rgb="FFA6A6A6"/>
      </left>
      <right style="double">
        <color rgb="FF808080"/>
      </right>
      <top style="thin">
        <color rgb="FFA6A6A6"/>
      </top>
      <bottom style="thin"/>
      <diagonal/>
    </border>
    <border diagonalUp="false" diagonalDown="false">
      <left style="double">
        <color rgb="FF808080"/>
      </left>
      <right style="thin">
        <color rgb="FF808080"/>
      </right>
      <top style="thin"/>
      <bottom style="thin">
        <color rgb="FF808080"/>
      </bottom>
      <diagonal/>
    </border>
    <border diagonalUp="false" diagonalDown="false">
      <left style="thin">
        <color rgb="FF808080"/>
      </left>
      <right style="thin">
        <color rgb="FF808080"/>
      </right>
      <top style="thin"/>
      <bottom style="thin">
        <color rgb="FF808080"/>
      </bottom>
      <diagonal/>
    </border>
    <border diagonalUp="false" diagonalDown="false">
      <left style="thin">
        <color rgb="FF808080"/>
      </left>
      <right style="thin"/>
      <top style="thin"/>
      <bottom style="thin">
        <color rgb="FF808080"/>
      </bottom>
      <diagonal/>
    </border>
    <border diagonalUp="false" diagonalDown="false">
      <left/>
      <right style="thin">
        <color rgb="FF808080"/>
      </right>
      <top/>
      <bottom/>
      <diagonal/>
    </border>
    <border diagonalUp="false" diagonalDown="false">
      <left style="thin">
        <color rgb="FF808080"/>
      </left>
      <right/>
      <top/>
      <bottom/>
      <diagonal/>
    </border>
    <border diagonalUp="false" diagonalDown="false">
      <left style="thin"/>
      <right style="thin">
        <color rgb="FF808080"/>
      </right>
      <top style="thin"/>
      <bottom style="thin">
        <color rgb="FF808080"/>
      </bottom>
      <diagonal/>
    </border>
    <border diagonalUp="false" diagonalDown="false">
      <left style="thin">
        <color rgb="FF808080"/>
      </left>
      <right style="double">
        <color rgb="FF808080"/>
      </right>
      <top style="thin"/>
      <bottom style="thin">
        <color rgb="FF808080"/>
      </bottom>
      <diagonal/>
    </border>
    <border diagonalUp="false" diagonalDown="false">
      <left style="double">
        <color rgb="FF808080"/>
      </left>
      <right style="thin">
        <color rgb="FF808080"/>
      </right>
      <top style="thin">
        <color rgb="FF808080"/>
      </top>
      <bottom style="thin">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808080"/>
      </left>
      <right style="thin"/>
      <top style="thin">
        <color rgb="FF808080"/>
      </top>
      <bottom style="thin">
        <color rgb="FF808080"/>
      </bottom>
      <diagonal/>
    </border>
    <border diagonalUp="false" diagonalDown="false">
      <left style="thin"/>
      <right style="thin">
        <color rgb="FF808080"/>
      </right>
      <top style="thin">
        <color rgb="FF808080"/>
      </top>
      <bottom style="thin">
        <color rgb="FF808080"/>
      </bottom>
      <diagonal/>
    </border>
    <border diagonalUp="false" diagonalDown="false">
      <left style="thin">
        <color rgb="FF808080"/>
      </left>
      <right style="double">
        <color rgb="FF808080"/>
      </right>
      <top style="thin">
        <color rgb="FF808080"/>
      </top>
      <bottom style="thin">
        <color rgb="FF808080"/>
      </bottom>
      <diagonal/>
    </border>
    <border diagonalUp="false" diagonalDown="false">
      <left style="double">
        <color rgb="FF808080"/>
      </left>
      <right style="thin">
        <color rgb="FF808080"/>
      </right>
      <top style="thin">
        <color rgb="FF808080"/>
      </top>
      <bottom style="double">
        <color rgb="FF808080"/>
      </bottom>
      <diagonal/>
    </border>
    <border diagonalUp="false" diagonalDown="false">
      <left style="thin">
        <color rgb="FF808080"/>
      </left>
      <right style="thin">
        <color rgb="FF808080"/>
      </right>
      <top style="thin">
        <color rgb="FF808080"/>
      </top>
      <bottom style="double">
        <color rgb="FF808080"/>
      </bottom>
      <diagonal/>
    </border>
    <border diagonalUp="false" diagonalDown="false">
      <left style="thin">
        <color rgb="FF808080"/>
      </left>
      <right style="thin"/>
      <top style="thin">
        <color rgb="FF808080"/>
      </top>
      <bottom style="double">
        <color rgb="FF808080"/>
      </bottom>
      <diagonal/>
    </border>
    <border diagonalUp="false" diagonalDown="false">
      <left/>
      <right style="thin">
        <color rgb="FF808080"/>
      </right>
      <top/>
      <bottom style="double">
        <color rgb="FF808080"/>
      </bottom>
      <diagonal/>
    </border>
    <border diagonalUp="false" diagonalDown="false">
      <left style="thin">
        <color rgb="FF808080"/>
      </left>
      <right/>
      <top/>
      <bottom style="double">
        <color rgb="FF808080"/>
      </bottom>
      <diagonal/>
    </border>
    <border diagonalUp="false" diagonalDown="false">
      <left style="thin"/>
      <right style="thin">
        <color rgb="FF808080"/>
      </right>
      <top style="thin">
        <color rgb="FF808080"/>
      </top>
      <bottom style="double">
        <color rgb="FF808080"/>
      </bottom>
      <diagonal/>
    </border>
    <border diagonalUp="false" diagonalDown="false">
      <left style="thin">
        <color rgb="FF808080"/>
      </left>
      <right style="double">
        <color rgb="FF808080"/>
      </right>
      <top style="thin">
        <color rgb="FF808080"/>
      </top>
      <bottom style="double">
        <color rgb="FF808080"/>
      </bottom>
      <diagonal/>
    </border>
    <border diagonalUp="false" diagonalDown="false">
      <left style="double"/>
      <right style="double"/>
      <top style="double"/>
      <bottom/>
      <diagonal/>
    </border>
    <border diagonalUp="false" diagonalDown="false">
      <left style="double"/>
      <right style="thin">
        <color rgb="FFA6A6A6"/>
      </right>
      <top style="thin"/>
      <bottom style="thin"/>
      <diagonal/>
    </border>
    <border diagonalUp="false" diagonalDown="false">
      <left style="thin">
        <color rgb="FFA6A6A6"/>
      </left>
      <right style="thin">
        <color rgb="FFA6A6A6"/>
      </right>
      <top style="thin"/>
      <bottom style="thin">
        <color rgb="FFA6A6A6"/>
      </bottom>
      <diagonal/>
    </border>
    <border diagonalUp="false" diagonalDown="false">
      <left style="thin">
        <color rgb="FFA6A6A6"/>
      </left>
      <right style="thin">
        <color rgb="FFA6A6A6"/>
      </right>
      <top style="thin"/>
      <bottom style="thin"/>
      <diagonal/>
    </border>
    <border diagonalUp="false" diagonalDown="false">
      <left style="thin">
        <color rgb="FFA6A6A6"/>
      </left>
      <right/>
      <top style="thin"/>
      <bottom style="thin">
        <color rgb="FFA6A6A6"/>
      </bottom>
      <diagonal/>
    </border>
    <border diagonalUp="false" diagonalDown="false">
      <left style="thin">
        <color rgb="FFA6A6A6"/>
      </left>
      <right style="double"/>
      <top style="thin"/>
      <bottom style="thin">
        <color rgb="FFA6A6A6"/>
      </bottom>
      <diagonal/>
    </border>
    <border diagonalUp="false" diagonalDown="false">
      <left style="thin">
        <color rgb="FFA6A6A6"/>
      </left>
      <right style="thin">
        <color rgb="FFA6A6A6"/>
      </right>
      <top style="thin">
        <color rgb="FFA6A6A6"/>
      </top>
      <bottom style="thin">
        <color rgb="FFA6A6A6"/>
      </bottom>
      <diagonal/>
    </border>
    <border diagonalUp="false" diagonalDown="false">
      <left style="thin">
        <color rgb="FFA6A6A6"/>
      </left>
      <right/>
      <top style="thin">
        <color rgb="FFA6A6A6"/>
      </top>
      <bottom style="thin">
        <color rgb="FFA6A6A6"/>
      </bottom>
      <diagonal/>
    </border>
    <border diagonalUp="false" diagonalDown="false">
      <left style="thin">
        <color rgb="FFA6A6A6"/>
      </left>
      <right style="double"/>
      <top style="thin">
        <color rgb="FFA6A6A6"/>
      </top>
      <bottom style="thin">
        <color rgb="FFA6A6A6"/>
      </bottom>
      <diagonal/>
    </border>
    <border diagonalUp="false" diagonalDown="false">
      <left style="thin">
        <color rgb="FFA6A6A6"/>
      </left>
      <right style="double"/>
      <top style="thin">
        <color rgb="FFA6A6A6"/>
      </top>
      <bottom style="thin"/>
      <diagonal/>
    </border>
    <border diagonalUp="false" diagonalDown="false">
      <left style="double"/>
      <right/>
      <top/>
      <bottom/>
      <diagonal/>
    </border>
    <border diagonalUp="false" diagonalDown="false">
      <left/>
      <right/>
      <top style="thin"/>
      <bottom style="thin"/>
      <diagonal/>
    </border>
    <border diagonalUp="false" diagonalDown="false">
      <left/>
      <right style="double"/>
      <top/>
      <bottom/>
      <diagonal/>
    </border>
    <border diagonalUp="false" diagonalDown="false">
      <left/>
      <right style="double"/>
      <top style="thin"/>
      <bottom style="thin">
        <color rgb="FFA6A6A6"/>
      </bottom>
      <diagonal/>
    </border>
    <border diagonalUp="false" diagonalDown="false">
      <left/>
      <right style="double"/>
      <top style="thin">
        <color rgb="FFA6A6A6"/>
      </top>
      <bottom style="thin">
        <color rgb="FFA6A6A6"/>
      </bottom>
      <diagonal/>
    </border>
    <border diagonalUp="false" diagonalDown="false">
      <left/>
      <right style="double"/>
      <top style="thin">
        <color rgb="FFA6A6A6"/>
      </top>
      <bottom style="thin"/>
      <diagonal/>
    </border>
    <border diagonalUp="false" diagonalDown="false">
      <left style="double"/>
      <right style="thin">
        <color rgb="FFA6A6A6"/>
      </right>
      <top style="thin"/>
      <bottom style="double"/>
      <diagonal/>
    </border>
    <border diagonalUp="false" diagonalDown="false">
      <left style="thin">
        <color rgb="FFA6A6A6"/>
      </left>
      <right style="thin">
        <color rgb="FFA6A6A6"/>
      </right>
      <top style="thin"/>
      <bottom style="double"/>
      <diagonal/>
    </border>
    <border diagonalUp="false" diagonalDown="false">
      <left style="thin">
        <color rgb="FFA6A6A6"/>
      </left>
      <right style="thin">
        <color rgb="FFA6A6A6"/>
      </right>
      <top style="thin">
        <color rgb="FFA6A6A6"/>
      </top>
      <bottom style="double"/>
      <diagonal/>
    </border>
    <border diagonalUp="false" diagonalDown="false">
      <left style="thin">
        <color rgb="FFA6A6A6"/>
      </left>
      <right/>
      <top style="thin">
        <color rgb="FFA6A6A6"/>
      </top>
      <bottom style="double"/>
      <diagonal/>
    </border>
    <border diagonalUp="false" diagonalDown="false">
      <left style="thin">
        <color rgb="FFA6A6A6"/>
      </left>
      <right style="double"/>
      <top style="thin">
        <color rgb="FFA6A6A6"/>
      </top>
      <bottom style="double"/>
      <diagonal/>
    </border>
    <border diagonalUp="false" diagonalDown="false">
      <left style="thin"/>
      <right style="thin"/>
      <top style="thin"/>
      <bottom style="thin"/>
      <diagonal/>
    </border>
    <border diagonalUp="false" diagonalDown="false">
      <left/>
      <right/>
      <top/>
      <bottom style="thin"/>
      <diagonal/>
    </border>
    <border diagonalUp="false" diagonalDown="false">
      <left style="thin">
        <color rgb="FF111111"/>
      </left>
      <right style="thin">
        <color rgb="FF999999"/>
      </right>
      <top style="thin"/>
      <bottom style="thin">
        <color rgb="FF999999"/>
      </bottom>
      <diagonal/>
    </border>
    <border diagonalUp="false" diagonalDown="false">
      <left style="thin">
        <color rgb="FF999999"/>
      </left>
      <right style="thin"/>
      <top style="thin"/>
      <bottom style="thin">
        <color rgb="FF999999"/>
      </bottom>
      <diagonal/>
    </border>
    <border diagonalUp="false" diagonalDown="false">
      <left style="thin">
        <color rgb="FF111111"/>
      </left>
      <right style="thin">
        <color rgb="FF999999"/>
      </right>
      <top style="thin">
        <color rgb="FF999999"/>
      </top>
      <bottom style="thin">
        <color rgb="FF999999"/>
      </bottom>
      <diagonal/>
    </border>
    <border diagonalUp="false" diagonalDown="false">
      <left style="thin">
        <color rgb="FF999999"/>
      </left>
      <right style="thin"/>
      <top style="thin">
        <color rgb="FF999999"/>
      </top>
      <bottom style="thin">
        <color rgb="FF999999"/>
      </bottom>
      <diagonal/>
    </border>
    <border diagonalUp="false" diagonalDown="false">
      <left style="thin">
        <color rgb="FF111111"/>
      </left>
      <right style="thin">
        <color rgb="FF999999"/>
      </right>
      <top style="thin">
        <color rgb="FF999999"/>
      </top>
      <bottom style="thin"/>
      <diagonal/>
    </border>
    <border diagonalUp="false" diagonalDown="false">
      <left style="thin">
        <color rgb="FF999999"/>
      </left>
      <right style="thin"/>
      <top style="thin">
        <color rgb="FF999999"/>
      </top>
      <bottom style="thin"/>
      <diagonal/>
    </border>
    <border diagonalUp="false" diagonalDown="false">
      <left style="thin"/>
      <right style="thin">
        <color rgb="FFA6A6A6"/>
      </right>
      <top style="thin"/>
      <bottom style="thin">
        <color rgb="FFA6A6A6"/>
      </bottom>
      <diagonal/>
    </border>
    <border diagonalUp="false" diagonalDown="false">
      <left style="thin">
        <color rgb="FFA6A6A6"/>
      </left>
      <right style="thin"/>
      <top style="thin"/>
      <bottom style="thin">
        <color rgb="FFA6A6A6"/>
      </bottom>
      <diagonal/>
    </border>
    <border diagonalUp="false" diagonalDown="false">
      <left style="thin"/>
      <right style="thin">
        <color rgb="FFA6A6A6"/>
      </right>
      <top style="thin">
        <color rgb="FFA6A6A6"/>
      </top>
      <bottom style="thin">
        <color rgb="FFA6A6A6"/>
      </bottom>
      <diagonal/>
    </border>
    <border diagonalUp="false" diagonalDown="false">
      <left style="thin">
        <color rgb="FFA6A6A6"/>
      </left>
      <right style="thin"/>
      <top style="thin">
        <color rgb="FFA6A6A6"/>
      </top>
      <bottom style="thin">
        <color rgb="FFA6A6A6"/>
      </bottom>
      <diagonal/>
    </border>
    <border diagonalUp="false" diagonalDown="false">
      <left style="thin"/>
      <right style="thin">
        <color rgb="FFA6A6A6"/>
      </right>
      <top style="thin">
        <color rgb="FFA6A6A6"/>
      </top>
      <bottom style="thin"/>
      <diagonal/>
    </border>
    <border diagonalUp="false" diagonalDown="false">
      <left style="thin">
        <color rgb="FFA6A6A6"/>
      </left>
      <right style="thin"/>
      <top style="thin">
        <color rgb="FFA6A6A6"/>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0" fillId="0" borderId="0" xfId="0" applyFont="false" applyBorder="false" applyAlignment="true" applyProtection="false">
      <alignment horizontal="right"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right" vertical="top" textRotation="0" wrapText="tru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7" fontId="5" fillId="0" borderId="3" xfId="15" applyFont="true" applyBorder="true" applyAlignment="true" applyProtection="true">
      <alignment horizontal="center" vertical="center" textRotation="0" wrapText="false" indent="0" shrinkToFit="false"/>
      <protection locked="true" hidden="false"/>
    </xf>
    <xf numFmtId="167" fontId="5" fillId="0" borderId="0" xfId="15"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top" textRotation="0" wrapText="true" indent="0" shrinkToFit="false"/>
      <protection locked="true" hidden="false"/>
    </xf>
    <xf numFmtId="164" fontId="5" fillId="0" borderId="4" xfId="0" applyFont="true" applyBorder="true" applyAlignment="true" applyProtection="false">
      <alignment horizontal="center" vertical="top" textRotation="0" wrapText="true" indent="0" shrinkToFit="false"/>
      <protection locked="true" hidden="false"/>
    </xf>
    <xf numFmtId="164" fontId="5" fillId="0" borderId="5" xfId="0" applyFont="true" applyBorder="true" applyAlignment="true" applyProtection="false">
      <alignment horizontal="center" vertical="top" textRotation="0" wrapText="true" indent="0" shrinkToFit="false"/>
      <protection locked="true" hidden="false"/>
    </xf>
    <xf numFmtId="164" fontId="5" fillId="0" borderId="6" xfId="0" applyFont="true" applyBorder="true" applyAlignment="true" applyProtection="false">
      <alignment horizontal="center" vertical="top" textRotation="0" wrapText="true" indent="0" shrinkToFit="false"/>
      <protection locked="true" hidden="false"/>
    </xf>
    <xf numFmtId="165" fontId="5" fillId="0" borderId="7" xfId="0" applyFont="true" applyBorder="true" applyAlignment="true" applyProtection="false">
      <alignment horizontal="center" vertical="top" textRotation="0" wrapText="true" indent="0" shrinkToFit="false"/>
      <protection locked="true" hidden="false"/>
    </xf>
    <xf numFmtId="164" fontId="5" fillId="0" borderId="8" xfId="0" applyFont="true" applyBorder="true" applyAlignment="true" applyProtection="false">
      <alignment horizontal="center" vertical="top" textRotation="0" wrapText="true" indent="0" shrinkToFit="false"/>
      <protection locked="true" hidden="false"/>
    </xf>
    <xf numFmtId="164" fontId="5" fillId="0" borderId="0" xfId="0" applyFont="true" applyBorder="true" applyAlignment="true" applyProtection="false">
      <alignment horizontal="center"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6" fillId="0" borderId="0" xfId="0" applyFont="true" applyBorder="false" applyAlignment="true" applyProtection="false">
      <alignment horizontal="center" vertical="top" textRotation="0" wrapText="true" indent="0" shrinkToFit="false"/>
      <protection locked="true" hidden="false"/>
    </xf>
    <xf numFmtId="164" fontId="6" fillId="0" borderId="9" xfId="0" applyFont="true" applyBorder="true" applyAlignment="true" applyProtection="false">
      <alignment horizontal="left" vertical="top" textRotation="0" wrapText="true" indent="0" shrinkToFit="false"/>
      <protection locked="true" hidden="false"/>
    </xf>
    <xf numFmtId="164" fontId="6" fillId="0" borderId="10" xfId="0" applyFont="true" applyBorder="true" applyAlignment="true" applyProtection="false">
      <alignment horizontal="center" vertical="top" textRotation="0" wrapText="true" indent="0" shrinkToFit="false"/>
      <protection locked="true" hidden="false"/>
    </xf>
    <xf numFmtId="164" fontId="6" fillId="0" borderId="11" xfId="0" applyFont="true" applyBorder="true" applyAlignment="true" applyProtection="false">
      <alignment horizontal="center" vertical="top" textRotation="0" wrapText="true" indent="0" shrinkToFit="false"/>
      <protection locked="true" hidden="false"/>
    </xf>
    <xf numFmtId="164" fontId="6" fillId="0" borderId="12" xfId="0" applyFont="true" applyBorder="true" applyAlignment="true" applyProtection="false">
      <alignment horizontal="center" vertical="top" textRotation="0" wrapText="true" indent="0" shrinkToFit="false"/>
      <protection locked="true" hidden="false"/>
    </xf>
    <xf numFmtId="165" fontId="0" fillId="0" borderId="13" xfId="0" applyFont="false" applyBorder="true" applyAlignment="false" applyProtection="false">
      <alignment horizontal="general" vertical="bottom" textRotation="0" wrapText="false" indent="0" shrinkToFit="false"/>
      <protection locked="true" hidden="false"/>
    </xf>
    <xf numFmtId="164" fontId="6" fillId="0" borderId="14" xfId="0" applyFont="true" applyBorder="true" applyAlignment="true" applyProtection="false">
      <alignment horizontal="center" vertical="top" textRotation="0" wrapText="true" indent="0" shrinkToFit="false"/>
      <protection locked="true" hidden="false"/>
    </xf>
    <xf numFmtId="164" fontId="6" fillId="0" borderId="0" xfId="0" applyFont="true" applyBorder="true" applyAlignment="true" applyProtection="false">
      <alignment horizontal="center" vertical="top" textRotation="0" wrapText="true" indent="0" shrinkToFit="false"/>
      <protection locked="true" hidden="false"/>
    </xf>
    <xf numFmtId="164" fontId="0" fillId="0" borderId="15" xfId="0" applyFont="true" applyBorder="true" applyAlignment="true" applyProtection="false">
      <alignment horizontal="left" vertical="top" textRotation="0" wrapText="true" indent="0" shrinkToFit="false"/>
      <protection locked="true" hidden="false"/>
    </xf>
    <xf numFmtId="165" fontId="0" fillId="0" borderId="16" xfId="0" applyFont="false" applyBorder="true" applyAlignment="false" applyProtection="false">
      <alignment horizontal="general" vertical="bottom" textRotation="0" wrapText="false" indent="0" shrinkToFit="false"/>
      <protection locked="true" hidden="false"/>
    </xf>
    <xf numFmtId="168" fontId="0" fillId="0" borderId="16" xfId="0" applyFont="false" applyBorder="true" applyAlignment="false" applyProtection="false">
      <alignment horizontal="general" vertical="bottom" textRotation="0" wrapText="false" indent="0" shrinkToFit="false"/>
      <protection locked="true" hidden="false"/>
    </xf>
    <xf numFmtId="169" fontId="0" fillId="0" borderId="16" xfId="0" applyFont="false" applyBorder="true" applyAlignment="false" applyProtection="false">
      <alignment horizontal="general" vertical="bottom" textRotation="0" wrapText="false" indent="0" shrinkToFit="false"/>
      <protection locked="true" hidden="false"/>
    </xf>
    <xf numFmtId="165" fontId="0" fillId="0" borderId="17" xfId="0" applyFont="false" applyBorder="true" applyAlignment="false" applyProtection="false">
      <alignment horizontal="general" vertical="bottom" textRotation="0" wrapText="false" indent="0" shrinkToFit="false"/>
      <protection locked="true" hidden="false"/>
    </xf>
    <xf numFmtId="165" fontId="0" fillId="0" borderId="18" xfId="0" applyFont="false" applyBorder="true" applyAlignment="false" applyProtection="false">
      <alignment horizontal="general" vertical="bottom" textRotation="0" wrapText="false" indent="0" shrinkToFit="false"/>
      <protection locked="true" hidden="false"/>
    </xf>
    <xf numFmtId="165" fontId="0" fillId="0" borderId="19" xfId="0" applyFont="false" applyBorder="true" applyAlignment="false" applyProtection="false">
      <alignment horizontal="general" vertical="bottom" textRotation="0" wrapText="false" indent="0" shrinkToFit="false"/>
      <protection locked="true" hidden="false"/>
    </xf>
    <xf numFmtId="165" fontId="0" fillId="0" borderId="20" xfId="0" applyFont="false" applyBorder="true" applyAlignment="false" applyProtection="false">
      <alignment horizontal="general" vertical="bottom" textRotation="0" wrapText="false" indent="0" shrinkToFit="false"/>
      <protection locked="true" hidden="false"/>
    </xf>
    <xf numFmtId="165" fontId="0" fillId="0" borderId="21" xfId="0" applyFont="false" applyBorder="true" applyAlignment="false" applyProtection="false">
      <alignment horizontal="general" vertical="bottom" textRotation="0" wrapText="false" indent="0" shrinkToFit="false"/>
      <protection locked="true" hidden="false"/>
    </xf>
    <xf numFmtId="165" fontId="0" fillId="0" borderId="0" xfId="0" applyFont="false" applyBorder="true" applyAlignment="false" applyProtection="false">
      <alignment horizontal="general" vertical="bottom" textRotation="0" wrapText="false" indent="0" shrinkToFit="false"/>
      <protection locked="true" hidden="false"/>
    </xf>
    <xf numFmtId="164" fontId="0" fillId="0" borderId="22" xfId="0" applyFont="true" applyBorder="true" applyAlignment="true" applyProtection="false">
      <alignment horizontal="left" vertical="top" textRotation="0" wrapText="true" indent="0" shrinkToFit="false"/>
      <protection locked="true" hidden="false"/>
    </xf>
    <xf numFmtId="165" fontId="0" fillId="0" borderId="23" xfId="0" applyFont="false" applyBorder="true" applyAlignment="false" applyProtection="false">
      <alignment horizontal="general" vertical="bottom" textRotation="0" wrapText="false" indent="0" shrinkToFit="false"/>
      <protection locked="true" hidden="false"/>
    </xf>
    <xf numFmtId="168" fontId="0" fillId="0" borderId="23" xfId="0" applyFont="false" applyBorder="true" applyAlignment="false" applyProtection="false">
      <alignment horizontal="general" vertical="bottom" textRotation="0" wrapText="false" indent="0" shrinkToFit="false"/>
      <protection locked="true" hidden="false"/>
    </xf>
    <xf numFmtId="169" fontId="0" fillId="0" borderId="23" xfId="0" applyFont="false" applyBorder="true" applyAlignment="false" applyProtection="false">
      <alignment horizontal="general" vertical="bottom" textRotation="0" wrapText="false" indent="0" shrinkToFit="false"/>
      <protection locked="true" hidden="false"/>
    </xf>
    <xf numFmtId="165" fontId="0" fillId="0" borderId="24" xfId="0" applyFont="false" applyBorder="true" applyAlignment="false" applyProtection="false">
      <alignment horizontal="general" vertical="bottom" textRotation="0" wrapText="false" indent="0" shrinkToFit="false"/>
      <protection locked="true" hidden="false"/>
    </xf>
    <xf numFmtId="165" fontId="0" fillId="0" borderId="25" xfId="0" applyFont="false" applyBorder="true" applyAlignment="false" applyProtection="false">
      <alignment horizontal="general" vertical="bottom" textRotation="0" wrapText="false" indent="0" shrinkToFit="false"/>
      <protection locked="true" hidden="false"/>
    </xf>
    <xf numFmtId="165" fontId="0" fillId="0" borderId="26" xfId="0" applyFont="false" applyBorder="true" applyAlignment="false" applyProtection="false">
      <alignment horizontal="general" vertical="bottom" textRotation="0" wrapText="false" indent="0" shrinkToFit="false"/>
      <protection locked="true" hidden="false"/>
    </xf>
    <xf numFmtId="164" fontId="0" fillId="0" borderId="27" xfId="0" applyFont="true" applyBorder="true" applyAlignment="true" applyProtection="false">
      <alignment horizontal="left" vertical="top" textRotation="0" wrapText="true" indent="0" shrinkToFit="false"/>
      <protection locked="true" hidden="false"/>
    </xf>
    <xf numFmtId="165" fontId="0" fillId="0" borderId="28" xfId="0" applyFont="false" applyBorder="true" applyAlignment="false" applyProtection="false">
      <alignment horizontal="general" vertical="bottom" textRotation="0" wrapText="false" indent="0" shrinkToFit="false"/>
      <protection locked="true" hidden="false"/>
    </xf>
    <xf numFmtId="168" fontId="0" fillId="0" borderId="28" xfId="0" applyFont="false" applyBorder="true" applyAlignment="false" applyProtection="false">
      <alignment horizontal="general" vertical="bottom" textRotation="0" wrapText="false" indent="0" shrinkToFit="false"/>
      <protection locked="true" hidden="false"/>
    </xf>
    <xf numFmtId="169" fontId="0" fillId="0" borderId="28" xfId="0" applyFont="false" applyBorder="true" applyAlignment="false" applyProtection="false">
      <alignment horizontal="general" vertical="bottom" textRotation="0" wrapText="false" indent="0" shrinkToFit="false"/>
      <protection locked="true" hidden="false"/>
    </xf>
    <xf numFmtId="165" fontId="0" fillId="0" borderId="29" xfId="0" applyFont="false" applyBorder="true" applyAlignment="false" applyProtection="false">
      <alignment horizontal="general" vertical="bottom" textRotation="0" wrapText="false" indent="0" shrinkToFit="false"/>
      <protection locked="true" hidden="false"/>
    </xf>
    <xf numFmtId="165" fontId="0" fillId="0" borderId="30" xfId="0" applyFont="false" applyBorder="true" applyAlignment="false" applyProtection="false">
      <alignment horizontal="general" vertical="bottom" textRotation="0" wrapText="false" indent="0" shrinkToFit="false"/>
      <protection locked="true" hidden="false"/>
    </xf>
    <xf numFmtId="165" fontId="0" fillId="0" borderId="31" xfId="0" applyFont="false" applyBorder="true" applyAlignment="false" applyProtection="false">
      <alignment horizontal="general" vertical="bottom" textRotation="0" wrapText="false" indent="0" shrinkToFit="false"/>
      <protection locked="true" hidden="false"/>
    </xf>
    <xf numFmtId="165" fontId="0" fillId="0" borderId="32" xfId="0" applyFont="false" applyBorder="true" applyAlignment="false" applyProtection="false">
      <alignment horizontal="general" vertical="bottom" textRotation="0" wrapText="false" indent="0" shrinkToFit="false"/>
      <protection locked="true" hidden="false"/>
    </xf>
    <xf numFmtId="165" fontId="0" fillId="0" borderId="33"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8" fontId="0" fillId="0" borderId="0" xfId="0" applyFont="false" applyBorder="true" applyAlignment="false" applyProtection="false">
      <alignment horizontal="general" vertical="bottom" textRotation="0" wrapText="false" indent="0" shrinkToFit="false"/>
      <protection locked="true" hidden="false"/>
    </xf>
    <xf numFmtId="169" fontId="0" fillId="0" borderId="0" xfId="0" applyFont="false" applyBorder="true" applyAlignment="false" applyProtection="false">
      <alignment horizontal="general" vertical="bottom" textRotation="0" wrapText="false" indent="0" shrinkToFit="false"/>
      <protection locked="true" hidden="false"/>
    </xf>
    <xf numFmtId="164" fontId="5" fillId="0" borderId="34" xfId="0" applyFont="true" applyBorder="true" applyAlignment="true" applyProtection="false">
      <alignment horizontal="center" vertical="top" textRotation="0" wrapText="true" indent="0" shrinkToFit="false"/>
      <protection locked="true" hidden="false"/>
    </xf>
    <xf numFmtId="164" fontId="0" fillId="0" borderId="35" xfId="0" applyFont="true" applyBorder="true" applyAlignment="true" applyProtection="false">
      <alignment horizontal="center" vertical="center" textRotation="0" wrapText="true" indent="0" shrinkToFit="false"/>
      <protection locked="true" hidden="false"/>
    </xf>
    <xf numFmtId="168" fontId="0" fillId="0" borderId="36" xfId="0" applyFont="false" applyBorder="true" applyAlignment="true" applyProtection="false">
      <alignment horizontal="right" vertical="top" textRotation="0" wrapText="true" indent="0" shrinkToFit="false"/>
      <protection locked="true" hidden="false"/>
    </xf>
    <xf numFmtId="164" fontId="0" fillId="0" borderId="37" xfId="0" applyFont="true" applyBorder="true" applyAlignment="true" applyProtection="false">
      <alignment horizontal="center" vertical="center" textRotation="0" wrapText="true" indent="0" shrinkToFit="false"/>
      <protection locked="true" hidden="false"/>
    </xf>
    <xf numFmtId="165" fontId="0" fillId="0" borderId="36" xfId="0" applyFont="false" applyBorder="true" applyAlignment="true" applyProtection="false">
      <alignment horizontal="general" vertical="top" textRotation="0" wrapText="false" indent="0" shrinkToFit="false"/>
      <protection locked="true" hidden="false"/>
    </xf>
    <xf numFmtId="165" fontId="5" fillId="0" borderId="38" xfId="0" applyFont="true" applyBorder="true" applyAlignment="true" applyProtection="false">
      <alignment horizontal="general" vertical="top" textRotation="0" wrapText="false" indent="0" shrinkToFit="false"/>
      <protection locked="true" hidden="false"/>
    </xf>
    <xf numFmtId="165" fontId="0" fillId="0" borderId="36" xfId="0" applyFont="false" applyBorder="true" applyAlignment="false" applyProtection="false">
      <alignment horizontal="general" vertical="bottom" textRotation="0" wrapText="false" indent="0" shrinkToFit="false"/>
      <protection locked="true" hidden="false"/>
    </xf>
    <xf numFmtId="165" fontId="0" fillId="0" borderId="39" xfId="0" applyFont="false" applyBorder="true" applyAlignment="false" applyProtection="false">
      <alignment horizontal="general" vertical="bottom" textRotation="0" wrapText="false" indent="0" shrinkToFit="false"/>
      <protection locked="true" hidden="false"/>
    </xf>
    <xf numFmtId="165" fontId="0" fillId="0" borderId="0" xfId="0" applyFont="false" applyBorder="true" applyAlignment="true" applyProtection="false">
      <alignment horizontal="general" vertical="top" textRotation="0" wrapText="false" indent="0" shrinkToFit="false"/>
      <protection locked="true" hidden="false"/>
    </xf>
    <xf numFmtId="168" fontId="0" fillId="0" borderId="40" xfId="0" applyFont="false" applyBorder="true" applyAlignment="true" applyProtection="false">
      <alignment horizontal="right" vertical="top" textRotation="0" wrapText="true" indent="0" shrinkToFit="false"/>
      <protection locked="true" hidden="false"/>
    </xf>
    <xf numFmtId="165" fontId="0" fillId="0" borderId="40" xfId="0" applyFont="false" applyBorder="true" applyAlignment="true" applyProtection="false">
      <alignment horizontal="general" vertical="top" textRotation="0" wrapText="false" indent="0" shrinkToFit="false"/>
      <protection locked="true" hidden="false"/>
    </xf>
    <xf numFmtId="165" fontId="5" fillId="0" borderId="41" xfId="0" applyFont="true" applyBorder="true" applyAlignment="true" applyProtection="false">
      <alignment horizontal="general" vertical="top" textRotation="0" wrapText="false" indent="0" shrinkToFit="false"/>
      <protection locked="true" hidden="false"/>
    </xf>
    <xf numFmtId="165" fontId="0" fillId="0" borderId="40" xfId="0" applyFont="false" applyBorder="true" applyAlignment="false" applyProtection="false">
      <alignment horizontal="general" vertical="bottom" textRotation="0" wrapText="false" indent="0" shrinkToFit="false"/>
      <protection locked="true" hidden="false"/>
    </xf>
    <xf numFmtId="165" fontId="0" fillId="0" borderId="42" xfId="0" applyFont="false" applyBorder="true" applyAlignment="false" applyProtection="false">
      <alignment horizontal="general" vertical="bottom" textRotation="0" wrapText="false" indent="0" shrinkToFit="false"/>
      <protection locked="true" hidden="false"/>
    </xf>
    <xf numFmtId="168" fontId="0" fillId="0" borderId="13" xfId="0" applyFont="false" applyBorder="true" applyAlignment="true" applyProtection="false">
      <alignment horizontal="right" vertical="top" textRotation="0" wrapText="true" indent="0" shrinkToFit="false"/>
      <protection locked="true" hidden="false"/>
    </xf>
    <xf numFmtId="165" fontId="0" fillId="0" borderId="13" xfId="0" applyFont="false" applyBorder="true" applyAlignment="true" applyProtection="false">
      <alignment horizontal="general" vertical="top" textRotation="0" wrapText="false" indent="0" shrinkToFit="false"/>
      <protection locked="true" hidden="false"/>
    </xf>
    <xf numFmtId="165" fontId="5" fillId="0" borderId="12" xfId="0" applyFont="true" applyBorder="true" applyAlignment="true" applyProtection="false">
      <alignment horizontal="general" vertical="top" textRotation="0" wrapText="false" indent="0" shrinkToFit="false"/>
      <protection locked="true" hidden="false"/>
    </xf>
    <xf numFmtId="165" fontId="0" fillId="0" borderId="43"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true" applyProtection="false">
      <alignment horizontal="left" vertical="top" textRotation="0" wrapText="true" indent="0" shrinkToFit="false"/>
      <protection locked="true" hidden="false"/>
    </xf>
    <xf numFmtId="168" fontId="0" fillId="0" borderId="0" xfId="0" applyFont="false" applyBorder="true" applyAlignment="true" applyProtection="false">
      <alignment horizontal="right" vertical="top" textRotation="0" wrapText="true" indent="0" shrinkToFit="false"/>
      <protection locked="true" hidden="false"/>
    </xf>
    <xf numFmtId="165" fontId="0" fillId="0" borderId="0" xfId="0" applyFont="false" applyBorder="true" applyAlignment="true" applyProtection="false">
      <alignment horizontal="right" vertical="top" textRotation="0" wrapText="true" indent="0" shrinkToFit="false"/>
      <protection locked="true" hidden="false"/>
    </xf>
    <xf numFmtId="165" fontId="0" fillId="0" borderId="45" xfId="0" applyFont="false" applyBorder="true" applyAlignment="true" applyProtection="false">
      <alignment horizontal="general" vertical="top" textRotation="0" wrapText="false" indent="0" shrinkToFit="false"/>
      <protection locked="true" hidden="false"/>
    </xf>
    <xf numFmtId="165" fontId="5" fillId="0" borderId="45" xfId="0" applyFont="true" applyBorder="true" applyAlignment="true" applyProtection="false">
      <alignment horizontal="general" vertical="top" textRotation="0" wrapText="false" indent="0" shrinkToFit="false"/>
      <protection locked="true" hidden="false"/>
    </xf>
    <xf numFmtId="165" fontId="0" fillId="0" borderId="46" xfId="0" applyFont="false" applyBorder="true" applyAlignment="true" applyProtection="false">
      <alignment horizontal="general" vertical="top" textRotation="0" wrapText="false" indent="0" shrinkToFit="false"/>
      <protection locked="true" hidden="false"/>
    </xf>
    <xf numFmtId="165" fontId="0" fillId="0" borderId="38" xfId="0" applyFont="false" applyBorder="true" applyAlignment="false" applyProtection="false">
      <alignment horizontal="general" vertical="bottom" textRotation="0" wrapText="false" indent="0" shrinkToFit="false"/>
      <protection locked="true" hidden="false"/>
    </xf>
    <xf numFmtId="165" fontId="0" fillId="0" borderId="47" xfId="0" applyFont="false" applyBorder="true" applyAlignment="false" applyProtection="false">
      <alignment horizontal="general" vertical="bottom" textRotation="0" wrapText="false" indent="0" shrinkToFit="false"/>
      <protection locked="true" hidden="false"/>
    </xf>
    <xf numFmtId="165" fontId="0" fillId="0" borderId="41" xfId="0" applyFont="false" applyBorder="true" applyAlignment="false" applyProtection="false">
      <alignment horizontal="general" vertical="bottom" textRotation="0" wrapText="false" indent="0" shrinkToFit="false"/>
      <protection locked="true" hidden="false"/>
    </xf>
    <xf numFmtId="165" fontId="0" fillId="0" borderId="48"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false" applyProtection="false">
      <alignment horizontal="general" vertical="bottom" textRotation="0" wrapText="false" indent="0" shrinkToFit="false"/>
      <protection locked="true" hidden="false"/>
    </xf>
    <xf numFmtId="165" fontId="0" fillId="0" borderId="49" xfId="0" applyFont="false" applyBorder="true" applyAlignment="false" applyProtection="false">
      <alignment horizontal="general" vertical="bottom" textRotation="0" wrapText="false" indent="0" shrinkToFit="false"/>
      <protection locked="true" hidden="false"/>
    </xf>
    <xf numFmtId="164" fontId="0" fillId="0" borderId="50" xfId="0" applyFont="true" applyBorder="true" applyAlignment="true" applyProtection="false">
      <alignment horizontal="center" vertical="center" textRotation="0" wrapText="true" indent="0" shrinkToFit="false"/>
      <protection locked="true" hidden="false"/>
    </xf>
    <xf numFmtId="164" fontId="0" fillId="0" borderId="51" xfId="0" applyFont="true" applyBorder="true" applyAlignment="true" applyProtection="false">
      <alignment horizontal="center" vertical="center" textRotation="0" wrapText="true" indent="0" shrinkToFit="false"/>
      <protection locked="true" hidden="false"/>
    </xf>
    <xf numFmtId="168" fontId="0" fillId="0" borderId="52" xfId="0" applyFont="false" applyBorder="true" applyAlignment="true" applyProtection="false">
      <alignment horizontal="right" vertical="top" textRotation="0" wrapText="true" indent="0" shrinkToFit="false"/>
      <protection locked="true" hidden="false"/>
    </xf>
    <xf numFmtId="165" fontId="0" fillId="0" borderId="52" xfId="0" applyFont="false" applyBorder="true" applyAlignment="true" applyProtection="false">
      <alignment horizontal="general" vertical="top" textRotation="0" wrapText="false" indent="0" shrinkToFit="false"/>
      <protection locked="true" hidden="false"/>
    </xf>
    <xf numFmtId="165" fontId="5" fillId="0" borderId="53" xfId="0" applyFont="true" applyBorder="true" applyAlignment="true" applyProtection="false">
      <alignment horizontal="general" vertical="top" textRotation="0" wrapText="false" indent="0" shrinkToFit="false"/>
      <protection locked="true" hidden="false"/>
    </xf>
    <xf numFmtId="165" fontId="0" fillId="0" borderId="52" xfId="0" applyFont="false" applyBorder="true" applyAlignment="false" applyProtection="false">
      <alignment horizontal="general" vertical="bottom" textRotation="0" wrapText="false" indent="0" shrinkToFit="false"/>
      <protection locked="true" hidden="false"/>
    </xf>
    <xf numFmtId="165" fontId="0" fillId="0" borderId="54" xfId="0" applyFont="false" applyBorder="true" applyAlignment="false" applyProtection="false">
      <alignment horizontal="general" vertical="bottom" textRotation="0" wrapText="false" indent="0" shrinkToFit="false"/>
      <protection locked="true" hidden="false"/>
    </xf>
    <xf numFmtId="170" fontId="0" fillId="0" borderId="0" xfId="0" applyFont="false" applyBorder="false" applyAlignment="true" applyProtection="false">
      <alignment horizontal="right" vertical="top" textRotation="0" wrapText="true" indent="0" shrinkToFit="false"/>
      <protection locked="true" hidden="false"/>
    </xf>
    <xf numFmtId="165"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7" fillId="0" borderId="0" xfId="0" applyFont="true" applyBorder="tru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55" xfId="0" applyFont="true" applyBorder="true" applyAlignment="true" applyProtection="false">
      <alignment horizontal="general" vertical="top" textRotation="0" wrapText="true" indent="0" shrinkToFit="false"/>
      <protection locked="true" hidden="false"/>
    </xf>
    <xf numFmtId="164" fontId="9" fillId="0" borderId="0" xfId="0" applyFont="true" applyBorder="false" applyAlignment="true" applyProtection="false">
      <alignment horizontal="general" vertical="top" textRotation="0" wrapText="true" indent="0" shrinkToFit="false"/>
      <protection locked="true" hidden="false"/>
    </xf>
    <xf numFmtId="164" fontId="9" fillId="0" borderId="56" xfId="0" applyFont="true" applyBorder="true" applyAlignment="true" applyProtection="false">
      <alignment horizontal="general" vertical="top" textRotation="0" wrapText="true" indent="0" shrinkToFit="false"/>
      <protection locked="true" hidden="false"/>
    </xf>
    <xf numFmtId="164" fontId="0" fillId="0" borderId="57" xfId="0" applyFont="true" applyBorder="true" applyAlignment="true" applyProtection="false">
      <alignment horizontal="left" vertical="top" textRotation="0" wrapText="true" indent="0" shrinkToFit="false"/>
      <protection locked="true" hidden="false"/>
    </xf>
    <xf numFmtId="164" fontId="0" fillId="0" borderId="58" xfId="0" applyFont="true" applyBorder="true" applyAlignment="true" applyProtection="false">
      <alignment horizontal="general" vertical="top" textRotation="0" wrapText="true" indent="0" shrinkToFit="false"/>
      <protection locked="true" hidden="false"/>
    </xf>
    <xf numFmtId="164" fontId="0" fillId="0" borderId="59" xfId="0" applyFont="true" applyBorder="true" applyAlignment="true" applyProtection="false">
      <alignment horizontal="left" vertical="top" textRotation="0" wrapText="true" indent="0" shrinkToFit="false"/>
      <protection locked="true" hidden="false"/>
    </xf>
    <xf numFmtId="164" fontId="0" fillId="0" borderId="60" xfId="0" applyFont="true" applyBorder="true" applyAlignment="true" applyProtection="false">
      <alignment horizontal="general" vertical="top" textRotation="0" wrapText="true" indent="0" shrinkToFit="false"/>
      <protection locked="true" hidden="false"/>
    </xf>
    <xf numFmtId="164" fontId="0" fillId="0" borderId="59" xfId="0" applyFont="true" applyBorder="true" applyAlignment="true" applyProtection="false">
      <alignment horizontal="center" vertical="top" textRotation="0" wrapText="true" indent="0" shrinkToFit="false"/>
      <protection locked="true" hidden="false"/>
    </xf>
    <xf numFmtId="164" fontId="0" fillId="0" borderId="61" xfId="0" applyFont="true" applyBorder="true" applyAlignment="true" applyProtection="false">
      <alignment horizontal="left" vertical="top" textRotation="0" wrapText="true" indent="0" shrinkToFit="false"/>
      <protection locked="true" hidden="false"/>
    </xf>
    <xf numFmtId="164" fontId="0" fillId="0" borderId="62" xfId="0" applyFont="true" applyBorder="tru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left" vertical="top" textRotation="0" wrapText="true" indent="0" shrinkToFit="false"/>
      <protection locked="true" hidden="false"/>
    </xf>
    <xf numFmtId="164" fontId="0" fillId="0" borderId="63" xfId="0" applyFont="true" applyBorder="true" applyAlignment="true" applyProtection="false">
      <alignment horizontal="left" vertical="top" textRotation="0" wrapText="true" indent="0" shrinkToFit="false"/>
      <protection locked="true" hidden="false"/>
    </xf>
    <xf numFmtId="164" fontId="0" fillId="0" borderId="64" xfId="0" applyFont="true" applyBorder="true" applyAlignment="true" applyProtection="false">
      <alignment horizontal="general" vertical="top" textRotation="0" wrapText="true" indent="0" shrinkToFit="false"/>
      <protection locked="true" hidden="false"/>
    </xf>
    <xf numFmtId="164" fontId="0" fillId="0" borderId="65" xfId="0" applyFont="true" applyBorder="true" applyAlignment="true" applyProtection="false">
      <alignment horizontal="left" vertical="top" textRotation="0" wrapText="true" indent="0" shrinkToFit="false"/>
      <protection locked="true" hidden="false"/>
    </xf>
    <xf numFmtId="164" fontId="0" fillId="0" borderId="66" xfId="0" applyFont="true" applyBorder="true" applyAlignment="true" applyProtection="false">
      <alignment horizontal="general" vertical="top" textRotation="0" wrapText="true" indent="0" shrinkToFit="false"/>
      <protection locked="true" hidden="false"/>
    </xf>
    <xf numFmtId="164" fontId="0" fillId="0" borderId="67" xfId="0" applyFont="true" applyBorder="true" applyAlignment="true" applyProtection="false">
      <alignment horizontal="left" vertical="top" textRotation="0" wrapText="true" indent="0" shrinkToFit="false"/>
      <protection locked="true" hidden="false"/>
    </xf>
    <xf numFmtId="164" fontId="0" fillId="0" borderId="68" xfId="0" applyFont="true" applyBorder="tru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6" fontId="0" fillId="0" borderId="0" xfId="15" applyFont="true" applyBorder="true" applyAlignment="true" applyProtection="true">
      <alignment horizontal="general" vertical="bottom" textRotation="0" wrapText="false" indent="0" shrinkToFit="false"/>
      <protection locked="true" hidden="false"/>
    </xf>
    <xf numFmtId="167" fontId="0" fillId="0" borderId="0" xfId="15" applyFont="true" applyBorder="true" applyAlignment="true" applyProtection="tru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6A6A6"/>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99999"/>
      <rgbColor rgb="FF003366"/>
      <rgbColor rgb="FF339966"/>
      <rgbColor rgb="FF111111"/>
      <rgbColor rgb="FF333300"/>
      <rgbColor rgb="FF993300"/>
      <rgbColor rgb="FF993366"/>
      <rgbColor rgb="FF333399"/>
      <rgbColor rgb="FF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worksheet" Target="worksheets/sheet2.xml"/><Relationship Id="rId7" Type="http://schemas.openxmlformats.org/officeDocument/2006/relationships/customXml" Target="../customXml/item2.xml"/><Relationship Id="rId2" Type="http://schemas.openxmlformats.org/officeDocument/2006/relationships/worksheet" Target="worksheets/sheet1.xml"/><Relationship Id="rId1" Type="http://schemas.openxmlformats.org/officeDocument/2006/relationships/styles" Target="styles.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MI34"/>
  <sheetViews>
    <sheetView windowProtection="false" showFormulas="false" showGridLines="true" showRowColHeaders="true" showZeros="true" rightToLeft="false" tabSelected="true" showOutlineSymbols="true" defaultGridColor="true" view="normal" topLeftCell="A10" colorId="64" zoomScale="100" zoomScaleNormal="100" zoomScalePageLayoutView="100" workbookViewId="0">
      <selection pane="topLeft" activeCell="N39" activeCellId="0" sqref="N39"/>
    </sheetView>
  </sheetViews>
  <sheetFormatPr defaultRowHeight="12.75"/>
  <cols>
    <col collapsed="false" hidden="false" max="1" min="1" style="0" width="2.27040816326531"/>
    <col collapsed="false" hidden="false" max="2" min="2" style="1" width="13.7142857142857"/>
    <col collapsed="false" hidden="false" max="3" min="3" style="2" width="5.51020408163265"/>
    <col collapsed="false" hidden="false" max="4" min="4" style="2" width="11.4489795918367"/>
    <col collapsed="false" hidden="false" max="6" min="5" style="0" width="11.4489795918367"/>
    <col collapsed="false" hidden="false" max="7" min="7" style="0" width="7.45408163265306"/>
    <col collapsed="false" hidden="false" max="8" min="8" style="0" width="8.53061224489796"/>
    <col collapsed="false" hidden="false" max="9" min="9" style="0" width="8.63775510204082"/>
    <col collapsed="false" hidden="false" max="11" min="10" style="0" width="12.0969387755102"/>
    <col collapsed="false" hidden="false" max="12" min="12" style="0" width="12.6377551020408"/>
    <col collapsed="false" hidden="false" max="13" min="13" style="3" width="9.50510204081633"/>
    <col collapsed="false" hidden="false" max="14" min="14" style="0" width="8.96428571428571"/>
    <col collapsed="false" hidden="false" max="16" min="15" style="0" width="14.7959183673469"/>
    <col collapsed="false" hidden="false" max="1025" min="17" style="0" width="11.4489795918367"/>
  </cols>
  <sheetData>
    <row r="1" customFormat="false" ht="15" hidden="false" customHeight="true" outlineLevel="0" collapsed="false">
      <c r="B1" s="0"/>
      <c r="C1" s="4" t="s">
        <v>0</v>
      </c>
      <c r="D1" s="4"/>
      <c r="E1" s="4"/>
      <c r="F1" s="4"/>
      <c r="G1" s="4"/>
      <c r="H1" s="4"/>
      <c r="I1" s="5" t="s">
        <v>1</v>
      </c>
      <c r="J1" s="5"/>
      <c r="K1" s="5"/>
      <c r="L1" s="6"/>
      <c r="M1" s="0"/>
      <c r="N1" s="7"/>
      <c r="O1" s="7"/>
      <c r="P1" s="7"/>
    </row>
    <row r="2" customFormat="false" ht="14.25" hidden="false" customHeight="false" outlineLevel="0" collapsed="false">
      <c r="B2" s="0"/>
      <c r="C2" s="0"/>
      <c r="D2" s="0"/>
      <c r="I2" s="5"/>
      <c r="J2" s="5"/>
      <c r="K2" s="5"/>
      <c r="L2" s="8" t="n">
        <v>123</v>
      </c>
      <c r="M2" s="0"/>
      <c r="N2" s="9"/>
      <c r="O2" s="9"/>
      <c r="P2" s="9"/>
      <c r="S2" s="0" t="s">
        <v>2</v>
      </c>
      <c r="T2" s="0" t="n">
        <f aca="false">1/1000000</f>
        <v>1E-006</v>
      </c>
    </row>
    <row r="3" s="10" customFormat="true" ht="95.15" hidden="false" customHeight="true" outlineLevel="0" collapsed="false">
      <c r="B3" s="11"/>
      <c r="C3" s="12"/>
      <c r="D3" s="12"/>
      <c r="E3" s="12" t="s">
        <v>3</v>
      </c>
      <c r="F3" s="12" t="s">
        <v>4</v>
      </c>
      <c r="G3" s="12" t="s">
        <v>5</v>
      </c>
      <c r="H3" s="12" t="s">
        <v>6</v>
      </c>
      <c r="I3" s="12" t="s">
        <v>7</v>
      </c>
      <c r="J3" s="12" t="s">
        <v>8</v>
      </c>
      <c r="K3" s="12" t="s">
        <v>9</v>
      </c>
      <c r="L3" s="13" t="s">
        <v>10</v>
      </c>
      <c r="M3" s="14" t="s">
        <v>11</v>
      </c>
      <c r="N3" s="15" t="s">
        <v>12</v>
      </c>
      <c r="O3" s="16"/>
      <c r="P3" s="16"/>
      <c r="AMI3" s="17"/>
    </row>
    <row r="4" s="18" customFormat="true" ht="38.25" hidden="false" customHeight="true" outlineLevel="0" collapsed="false">
      <c r="B4" s="19"/>
      <c r="C4" s="20"/>
      <c r="D4" s="20"/>
      <c r="E4" s="20" t="s">
        <v>13</v>
      </c>
      <c r="F4" s="20" t="s">
        <v>14</v>
      </c>
      <c r="G4" s="20"/>
      <c r="H4" s="20"/>
      <c r="I4" s="21"/>
      <c r="J4" s="20"/>
      <c r="K4" s="21"/>
      <c r="L4" s="22"/>
      <c r="M4" s="23"/>
      <c r="N4" s="24"/>
      <c r="O4" s="25"/>
      <c r="P4" s="25"/>
    </row>
    <row r="5" customFormat="false" ht="12.75" hidden="false" customHeight="false" outlineLevel="0" collapsed="false">
      <c r="B5" s="26" t="s">
        <v>15</v>
      </c>
      <c r="C5" s="27" t="n">
        <v>1</v>
      </c>
      <c r="D5" s="27"/>
      <c r="E5" s="28" t="n">
        <f aca="false">5000000*$T$2</f>
        <v>5</v>
      </c>
      <c r="F5" s="29" t="n">
        <f aca="false">E5*3.6</f>
        <v>18</v>
      </c>
      <c r="G5" s="27" t="n">
        <v>140</v>
      </c>
      <c r="H5" s="27" t="n">
        <f aca="false">G5*365</f>
        <v>51100</v>
      </c>
      <c r="I5" s="30" t="n">
        <f aca="false">H5/F5</f>
        <v>2838.88888888889</v>
      </c>
      <c r="J5" s="31"/>
      <c r="K5" s="32"/>
      <c r="L5" s="33" t="n">
        <f aca="false">F5*1000/$L$2</f>
        <v>146.341463414634</v>
      </c>
      <c r="M5" s="29" t="n">
        <f aca="false">F5/2.5</f>
        <v>7.2</v>
      </c>
      <c r="N5" s="34" t="n">
        <f aca="false">F5*0.02*1000</f>
        <v>360</v>
      </c>
      <c r="O5" s="35"/>
      <c r="P5" s="35"/>
      <c r="Q5" s="3"/>
      <c r="R5" s="3"/>
      <c r="S5" s="3"/>
      <c r="T5" s="3"/>
    </row>
    <row r="6" customFormat="false" ht="12.75" hidden="false" customHeight="false" outlineLevel="0" collapsed="false">
      <c r="B6" s="36" t="s">
        <v>15</v>
      </c>
      <c r="C6" s="37" t="n">
        <v>1</v>
      </c>
      <c r="D6" s="37"/>
      <c r="E6" s="38" t="n">
        <f aca="false">2500000*$T$2</f>
        <v>2.5</v>
      </c>
      <c r="F6" s="39" t="n">
        <f aca="false">E6*3.6</f>
        <v>9</v>
      </c>
      <c r="G6" s="37" t="n">
        <v>140</v>
      </c>
      <c r="H6" s="37" t="n">
        <f aca="false">G6*365</f>
        <v>51100</v>
      </c>
      <c r="I6" s="40" t="n">
        <f aca="false">H6/F6</f>
        <v>5677.77777777778</v>
      </c>
      <c r="J6" s="31"/>
      <c r="K6" s="32"/>
      <c r="L6" s="41" t="n">
        <f aca="false">F6*1000/$L$2</f>
        <v>73.1707317073171</v>
      </c>
      <c r="M6" s="39" t="n">
        <f aca="false">F6/2.5</f>
        <v>3.6</v>
      </c>
      <c r="N6" s="42" t="n">
        <f aca="false">F6*0.02*1000</f>
        <v>180</v>
      </c>
      <c r="O6" s="35"/>
      <c r="P6" s="35"/>
      <c r="Q6" s="3"/>
      <c r="R6" s="3"/>
      <c r="S6" s="3"/>
      <c r="T6" s="3"/>
    </row>
    <row r="7" customFormat="false" ht="12.75" hidden="false" customHeight="false" outlineLevel="0" collapsed="false">
      <c r="B7" s="36" t="s">
        <v>15</v>
      </c>
      <c r="C7" s="37" t="n">
        <v>1</v>
      </c>
      <c r="D7" s="37"/>
      <c r="E7" s="38" t="n">
        <f aca="false">1000000*$T$2</f>
        <v>1</v>
      </c>
      <c r="F7" s="39" t="n">
        <f aca="false">E7*3.6</f>
        <v>3.6</v>
      </c>
      <c r="G7" s="37" t="n">
        <v>140</v>
      </c>
      <c r="H7" s="37" t="n">
        <f aca="false">G7*365</f>
        <v>51100</v>
      </c>
      <c r="I7" s="40" t="n">
        <f aca="false">H7/F7</f>
        <v>14194.4444444444</v>
      </c>
      <c r="J7" s="31"/>
      <c r="K7" s="32"/>
      <c r="L7" s="41" t="n">
        <f aca="false">F7*1000/$L$2</f>
        <v>29.2682926829268</v>
      </c>
      <c r="M7" s="39" t="n">
        <f aca="false">F7/2.5</f>
        <v>1.44</v>
      </c>
      <c r="N7" s="42" t="n">
        <f aca="false">F7*0.02*1000</f>
        <v>72</v>
      </c>
      <c r="O7" s="35"/>
      <c r="P7" s="35"/>
      <c r="Q7" s="3"/>
      <c r="R7" s="3"/>
      <c r="S7" s="3"/>
      <c r="T7" s="3"/>
    </row>
    <row r="8" customFormat="false" ht="12.75" hidden="false" customHeight="false" outlineLevel="0" collapsed="false">
      <c r="B8" s="36" t="s">
        <v>15</v>
      </c>
      <c r="C8" s="37" t="n">
        <v>1</v>
      </c>
      <c r="D8" s="37"/>
      <c r="E8" s="38" t="n">
        <f aca="false">500000*$T$2</f>
        <v>0.5</v>
      </c>
      <c r="F8" s="39" t="n">
        <f aca="false">E8*3.6</f>
        <v>1.8</v>
      </c>
      <c r="G8" s="37" t="n">
        <v>140</v>
      </c>
      <c r="H8" s="37" t="n">
        <f aca="false">G8*365</f>
        <v>51100</v>
      </c>
      <c r="I8" s="40" t="n">
        <f aca="false">H8/F8</f>
        <v>28388.8888888889</v>
      </c>
      <c r="J8" s="31"/>
      <c r="K8" s="32"/>
      <c r="L8" s="41" t="n">
        <f aca="false">F8*1000/$L$2</f>
        <v>14.6341463414634</v>
      </c>
      <c r="M8" s="39" t="n">
        <f aca="false">F8/2.5</f>
        <v>0.72</v>
      </c>
      <c r="N8" s="42" t="n">
        <f aca="false">F8*0.02*1000</f>
        <v>36</v>
      </c>
      <c r="O8" s="35"/>
      <c r="P8" s="35"/>
      <c r="Q8" s="3"/>
      <c r="R8" s="3"/>
      <c r="S8" s="3"/>
      <c r="T8" s="3"/>
    </row>
    <row r="9" customFormat="false" ht="13.5" hidden="false" customHeight="false" outlineLevel="0" collapsed="false">
      <c r="B9" s="43" t="s">
        <v>15</v>
      </c>
      <c r="C9" s="44" t="n">
        <v>1</v>
      </c>
      <c r="D9" s="44"/>
      <c r="E9" s="45" t="n">
        <f aca="false">200000*$T$2</f>
        <v>0.2</v>
      </c>
      <c r="F9" s="46" t="n">
        <f aca="false">E9*3.6</f>
        <v>0.72</v>
      </c>
      <c r="G9" s="44" t="n">
        <v>140</v>
      </c>
      <c r="H9" s="44" t="n">
        <f aca="false">G9*365</f>
        <v>51100</v>
      </c>
      <c r="I9" s="47" t="n">
        <f aca="false">H9/F9</f>
        <v>70972.2222222222</v>
      </c>
      <c r="J9" s="48"/>
      <c r="K9" s="49"/>
      <c r="L9" s="50" t="n">
        <f aca="false">F9*1000/$L$2</f>
        <v>5.85365853658537</v>
      </c>
      <c r="M9" s="46" t="n">
        <f aca="false">F9/2.5</f>
        <v>0.288</v>
      </c>
      <c r="N9" s="51" t="n">
        <f aca="false">F9*0.02*1000</f>
        <v>14.4</v>
      </c>
      <c r="O9" s="35"/>
      <c r="P9" s="35"/>
      <c r="Q9" s="3"/>
      <c r="R9" s="3"/>
      <c r="S9" s="3"/>
      <c r="T9" s="3"/>
    </row>
    <row r="10" customFormat="false" ht="6" hidden="false" customHeight="true" outlineLevel="0" collapsed="false">
      <c r="B10" s="52"/>
      <c r="C10" s="35"/>
      <c r="D10" s="35"/>
      <c r="E10" s="53"/>
      <c r="F10" s="54"/>
      <c r="G10" s="35"/>
      <c r="H10" s="35"/>
      <c r="I10" s="35"/>
      <c r="J10" s="35"/>
      <c r="K10" s="35"/>
      <c r="L10" s="35"/>
      <c r="M10" s="0"/>
      <c r="N10" s="35"/>
      <c r="O10" s="35"/>
      <c r="P10" s="35"/>
      <c r="Q10" s="3"/>
      <c r="R10" s="3"/>
      <c r="S10" s="3"/>
      <c r="T10" s="3"/>
    </row>
    <row r="11" customFormat="false" ht="12.75" hidden="false" customHeight="true" outlineLevel="0" collapsed="false">
      <c r="B11" s="55" t="s">
        <v>16</v>
      </c>
      <c r="C11" s="55"/>
      <c r="D11" s="55"/>
      <c r="E11" s="55"/>
      <c r="F11" s="55"/>
      <c r="G11" s="55"/>
      <c r="H11" s="55"/>
      <c r="I11" s="55"/>
      <c r="J11" s="55"/>
      <c r="K11" s="55"/>
      <c r="L11" s="55"/>
      <c r="M11" s="55"/>
      <c r="N11" s="55"/>
      <c r="O11" s="16"/>
      <c r="P11" s="16"/>
      <c r="Q11" s="3"/>
      <c r="R11" s="3"/>
      <c r="S11" s="3"/>
      <c r="T11" s="3"/>
    </row>
    <row r="12" customFormat="false" ht="12.75" hidden="false" customHeight="true" outlineLevel="0" collapsed="false">
      <c r="B12" s="56" t="s">
        <v>17</v>
      </c>
      <c r="C12" s="57" t="n">
        <f aca="false">$F$5</f>
        <v>18</v>
      </c>
      <c r="D12" s="58" t="s">
        <v>18</v>
      </c>
      <c r="E12" s="59" t="n">
        <v>1000</v>
      </c>
      <c r="F12" s="59" t="n">
        <f aca="false">$F$5*E12</f>
        <v>18000</v>
      </c>
      <c r="G12" s="59"/>
      <c r="H12" s="59"/>
      <c r="I12" s="59"/>
      <c r="J12" s="59" t="n">
        <f aca="false">ROUNDDOWN(100*E12/$G$5,-1)</f>
        <v>710</v>
      </c>
      <c r="K12" s="59" t="n">
        <f aca="false">100*F12/$H$5</f>
        <v>35.2250489236791</v>
      </c>
      <c r="L12" s="60" t="n">
        <f aca="false">ROUNDDOWN(1000*F12/$L$2,-3)</f>
        <v>146000</v>
      </c>
      <c r="M12" s="61" t="n">
        <f aca="false">F12/2.5</f>
        <v>7200</v>
      </c>
      <c r="N12" s="62" t="n">
        <f aca="false">F12*0.02</f>
        <v>360</v>
      </c>
      <c r="O12" s="63"/>
      <c r="P12" s="63"/>
      <c r="Q12" s="3"/>
      <c r="R12" s="3"/>
      <c r="S12" s="3"/>
      <c r="T12" s="3"/>
    </row>
    <row r="13" customFormat="false" ht="12.75" hidden="false" customHeight="true" outlineLevel="0" collapsed="false">
      <c r="B13" s="56"/>
      <c r="C13" s="64" t="n">
        <f aca="false">$F$5</f>
        <v>18</v>
      </c>
      <c r="D13" s="58"/>
      <c r="E13" s="65" t="n">
        <v>10000</v>
      </c>
      <c r="F13" s="65" t="n">
        <f aca="false">$F$5*E13</f>
        <v>180000</v>
      </c>
      <c r="G13" s="65"/>
      <c r="H13" s="65"/>
      <c r="I13" s="65"/>
      <c r="J13" s="65" t="n">
        <f aca="false">ROUNDDOWN(100*(E13/$G$5),-2)</f>
        <v>7100</v>
      </c>
      <c r="K13" s="65" t="n">
        <f aca="false">100*F13/$H$5</f>
        <v>352.250489236791</v>
      </c>
      <c r="L13" s="66" t="n">
        <f aca="false">ROUNDDOWN(1000*F13/$L$2,-4)</f>
        <v>1460000</v>
      </c>
      <c r="M13" s="67" t="n">
        <f aca="false">F13/2.5</f>
        <v>72000</v>
      </c>
      <c r="N13" s="68" t="n">
        <f aca="false">F13*0.02</f>
        <v>3600</v>
      </c>
      <c r="O13" s="63"/>
      <c r="P13" s="63"/>
      <c r="Q13" s="3"/>
      <c r="R13" s="3"/>
      <c r="S13" s="3"/>
      <c r="T13" s="3"/>
    </row>
    <row r="14" customFormat="false" ht="12.75" hidden="false" customHeight="true" outlineLevel="0" collapsed="false">
      <c r="B14" s="56"/>
      <c r="C14" s="69" t="n">
        <f aca="false">$F$5</f>
        <v>18</v>
      </c>
      <c r="D14" s="58"/>
      <c r="E14" s="70" t="n">
        <v>100000</v>
      </c>
      <c r="F14" s="70" t="n">
        <f aca="false">$F$5*E14</f>
        <v>1800000</v>
      </c>
      <c r="G14" s="70"/>
      <c r="H14" s="70"/>
      <c r="I14" s="70"/>
      <c r="J14" s="70" t="n">
        <f aca="false">ROUNDDOWN(100*(E14/$G$5),-3)</f>
        <v>71000</v>
      </c>
      <c r="K14" s="70" t="n">
        <f aca="false">100*F14/$H$5</f>
        <v>3522.50489236791</v>
      </c>
      <c r="L14" s="71" t="n">
        <f aca="false">ROUNDDOWN(1000*F14/$L$2,-5)</f>
        <v>14600000</v>
      </c>
      <c r="M14" s="23" t="n">
        <f aca="false">F14/2.5</f>
        <v>720000</v>
      </c>
      <c r="N14" s="72" t="n">
        <f aca="false">F14*0.02</f>
        <v>36000</v>
      </c>
      <c r="O14" s="63"/>
      <c r="P14" s="63"/>
      <c r="Q14" s="3"/>
      <c r="R14" s="3"/>
      <c r="S14" s="3"/>
      <c r="T14" s="3"/>
    </row>
    <row r="15" customFormat="false" ht="12.75" hidden="false" customHeight="false" outlineLevel="0" collapsed="false">
      <c r="B15" s="73"/>
      <c r="C15" s="74"/>
      <c r="D15" s="75"/>
      <c r="E15" s="63"/>
      <c r="F15" s="63"/>
      <c r="G15" s="63"/>
      <c r="H15" s="63"/>
      <c r="I15" s="63"/>
      <c r="J15" s="76"/>
      <c r="K15" s="76"/>
      <c r="L15" s="77"/>
      <c r="M15" s="35"/>
      <c r="N15" s="78"/>
      <c r="O15" s="63"/>
      <c r="P15" s="63"/>
      <c r="Q15" s="3"/>
      <c r="R15" s="3"/>
      <c r="S15" s="3"/>
      <c r="T15" s="3"/>
    </row>
    <row r="16" customFormat="false" ht="12.75" hidden="false" customHeight="true" outlineLevel="0" collapsed="false">
      <c r="B16" s="56" t="s">
        <v>17</v>
      </c>
      <c r="C16" s="57" t="n">
        <f aca="false">$F$6</f>
        <v>9</v>
      </c>
      <c r="D16" s="58" t="s">
        <v>18</v>
      </c>
      <c r="E16" s="59" t="n">
        <v>1000</v>
      </c>
      <c r="F16" s="59" t="n">
        <f aca="false">$F$6*E16</f>
        <v>9000</v>
      </c>
      <c r="G16" s="59"/>
      <c r="H16" s="59"/>
      <c r="I16" s="59"/>
      <c r="J16" s="59" t="n">
        <f aca="false">ROUNDDOWN(100*F16/$G$5,-1)</f>
        <v>6420</v>
      </c>
      <c r="K16" s="59" t="n">
        <f aca="false">100*F16/$H$5</f>
        <v>17.6125244618395</v>
      </c>
      <c r="L16" s="60" t="n">
        <f aca="false">ROUNDDOWN(1000*F16/$L$2,-3)</f>
        <v>73000</v>
      </c>
      <c r="M16" s="61" t="n">
        <f aca="false">F16/2.5</f>
        <v>3600</v>
      </c>
      <c r="N16" s="62" t="n">
        <f aca="false">F16*0.02</f>
        <v>180</v>
      </c>
      <c r="O16" s="63"/>
      <c r="P16" s="63"/>
      <c r="Q16" s="3"/>
      <c r="R16" s="3"/>
      <c r="S16" s="3"/>
      <c r="T16" s="3"/>
    </row>
    <row r="17" customFormat="false" ht="12.75" hidden="false" customHeight="true" outlineLevel="0" collapsed="false">
      <c r="B17" s="56"/>
      <c r="C17" s="64" t="n">
        <f aca="false">$F$6</f>
        <v>9</v>
      </c>
      <c r="D17" s="58"/>
      <c r="E17" s="65" t="n">
        <v>10000</v>
      </c>
      <c r="F17" s="65" t="n">
        <f aca="false">$F$6*E17</f>
        <v>90000</v>
      </c>
      <c r="G17" s="65"/>
      <c r="H17" s="65"/>
      <c r="I17" s="65"/>
      <c r="J17" s="65" t="n">
        <f aca="false">ROUNDDOWN(100*F17/$G$5,-2)</f>
        <v>64200</v>
      </c>
      <c r="K17" s="65" t="n">
        <f aca="false">100*F17/$H$5</f>
        <v>176.125244618395</v>
      </c>
      <c r="L17" s="66" t="n">
        <f aca="false">ROUNDDOWN(1000*F17/$L$2,-4)</f>
        <v>730000</v>
      </c>
      <c r="M17" s="67" t="n">
        <f aca="false">F17/2.5</f>
        <v>36000</v>
      </c>
      <c r="N17" s="68" t="n">
        <f aca="false">F17*0.02</f>
        <v>1800</v>
      </c>
      <c r="O17" s="63"/>
      <c r="P17" s="63"/>
      <c r="Q17" s="3"/>
      <c r="R17" s="3"/>
      <c r="S17" s="3"/>
      <c r="T17" s="3"/>
    </row>
    <row r="18" customFormat="false" ht="12.75" hidden="false" customHeight="true" outlineLevel="0" collapsed="false">
      <c r="B18" s="56"/>
      <c r="C18" s="69" t="n">
        <f aca="false">$F$6</f>
        <v>9</v>
      </c>
      <c r="D18" s="58"/>
      <c r="E18" s="70" t="n">
        <v>100000</v>
      </c>
      <c r="F18" s="70" t="n">
        <f aca="false">$F$6*E18</f>
        <v>900000</v>
      </c>
      <c r="G18" s="70"/>
      <c r="H18" s="70"/>
      <c r="I18" s="70"/>
      <c r="J18" s="70" t="n">
        <f aca="false">ROUNDDOWN(100*F18/$G$5,-3)</f>
        <v>642000</v>
      </c>
      <c r="K18" s="70" t="n">
        <f aca="false">100*F18/$H$5</f>
        <v>1761.25244618395</v>
      </c>
      <c r="L18" s="71" t="n">
        <f aca="false">ROUNDDOWN(1000*F18/$L$2,-5)</f>
        <v>7300000</v>
      </c>
      <c r="M18" s="23" t="n">
        <f aca="false">F18/2.5</f>
        <v>360000</v>
      </c>
      <c r="N18" s="72" t="n">
        <f aca="false">F18*0.02</f>
        <v>18000</v>
      </c>
      <c r="O18" s="63"/>
      <c r="P18" s="63"/>
      <c r="Q18" s="3"/>
      <c r="R18" s="3"/>
      <c r="S18" s="3"/>
      <c r="T18" s="3"/>
    </row>
    <row r="19" customFormat="false" ht="12.75" hidden="false" customHeight="false" outlineLevel="0" collapsed="false">
      <c r="B19" s="73"/>
      <c r="C19" s="74"/>
      <c r="D19" s="75"/>
      <c r="E19" s="63"/>
      <c r="F19" s="63"/>
      <c r="G19" s="63"/>
      <c r="H19" s="63"/>
      <c r="I19" s="63"/>
      <c r="J19" s="76"/>
      <c r="K19" s="76"/>
      <c r="L19" s="77"/>
      <c r="M19" s="35"/>
      <c r="N19" s="78"/>
      <c r="O19" s="63"/>
      <c r="P19" s="63"/>
      <c r="Q19" s="3"/>
      <c r="R19" s="3"/>
      <c r="S19" s="3"/>
      <c r="T19" s="3"/>
    </row>
    <row r="20" customFormat="false" ht="12.75" hidden="false" customHeight="true" outlineLevel="0" collapsed="false">
      <c r="B20" s="56" t="s">
        <v>17</v>
      </c>
      <c r="C20" s="57" t="n">
        <f aca="false">$F$7</f>
        <v>3.6</v>
      </c>
      <c r="D20" s="58" t="s">
        <v>18</v>
      </c>
      <c r="E20" s="59" t="n">
        <v>1000</v>
      </c>
      <c r="F20" s="59" t="n">
        <f aca="false">$F$7*E20</f>
        <v>3600</v>
      </c>
      <c r="G20" s="59"/>
      <c r="H20" s="59"/>
      <c r="I20" s="59"/>
      <c r="J20" s="59" t="n">
        <f aca="false">ROUNDDOWN(100*F20/$G$5,-1)</f>
        <v>2570</v>
      </c>
      <c r="K20" s="59" t="n">
        <f aca="false">100*F20/$H$5</f>
        <v>7.04500978473581</v>
      </c>
      <c r="L20" s="60" t="n">
        <f aca="false">ROUNDDOWN(1000*F20/$L$2,-3)</f>
        <v>29000</v>
      </c>
      <c r="M20" s="79" t="n">
        <f aca="false">F20/2.5</f>
        <v>1440</v>
      </c>
      <c r="N20" s="80" t="n">
        <f aca="false">F20*0.02</f>
        <v>72</v>
      </c>
      <c r="O20" s="63"/>
      <c r="P20" s="63"/>
      <c r="Q20" s="3"/>
      <c r="R20" s="3"/>
      <c r="S20" s="3"/>
      <c r="T20" s="3"/>
    </row>
    <row r="21" customFormat="false" ht="12.75" hidden="false" customHeight="true" outlineLevel="0" collapsed="false">
      <c r="B21" s="56"/>
      <c r="C21" s="64" t="n">
        <f aca="false">$F$7</f>
        <v>3.6</v>
      </c>
      <c r="D21" s="58"/>
      <c r="E21" s="65" t="n">
        <v>10000</v>
      </c>
      <c r="F21" s="65" t="n">
        <f aca="false">$F$7*E21</f>
        <v>36000</v>
      </c>
      <c r="G21" s="65"/>
      <c r="H21" s="65"/>
      <c r="I21" s="65"/>
      <c r="J21" s="65" t="n">
        <f aca="false">ROUNDDOWN(100*F21/$G$5,-2)</f>
        <v>25700</v>
      </c>
      <c r="K21" s="65" t="n">
        <f aca="false">100*F21/$H$5</f>
        <v>70.4500978473581</v>
      </c>
      <c r="L21" s="66" t="n">
        <f aca="false">ROUNDDOWN(1000*F21/$L$2,-4)</f>
        <v>290000</v>
      </c>
      <c r="M21" s="81" t="n">
        <f aca="false">F21/2.5</f>
        <v>14400</v>
      </c>
      <c r="N21" s="82" t="n">
        <f aca="false">F21*0.02</f>
        <v>720</v>
      </c>
      <c r="O21" s="63"/>
      <c r="P21" s="63"/>
      <c r="Q21" s="3"/>
      <c r="R21" s="3"/>
      <c r="S21" s="3"/>
      <c r="T21" s="3"/>
    </row>
    <row r="22" customFormat="false" ht="12.75" hidden="false" customHeight="true" outlineLevel="0" collapsed="false">
      <c r="B22" s="56"/>
      <c r="C22" s="69" t="n">
        <f aca="false">$F$7</f>
        <v>3.6</v>
      </c>
      <c r="D22" s="58"/>
      <c r="E22" s="70" t="n">
        <v>100000</v>
      </c>
      <c r="F22" s="70" t="n">
        <f aca="false">$F$7*E22</f>
        <v>360000</v>
      </c>
      <c r="G22" s="70"/>
      <c r="H22" s="70"/>
      <c r="I22" s="70"/>
      <c r="J22" s="70" t="n">
        <f aca="false">ROUNDDOWN(100*F22/$G$5,-3)</f>
        <v>257000</v>
      </c>
      <c r="K22" s="70" t="n">
        <f aca="false">100*F22/$H$5</f>
        <v>704.500978473581</v>
      </c>
      <c r="L22" s="71" t="n">
        <f aca="false">ROUNDDOWN(1000*F22/$L$2,-5)</f>
        <v>2900000</v>
      </c>
      <c r="M22" s="83" t="n">
        <f aca="false">F22/2.5</f>
        <v>144000</v>
      </c>
      <c r="N22" s="84" t="n">
        <f aca="false">F22*0.02</f>
        <v>7200</v>
      </c>
      <c r="O22" s="63"/>
      <c r="P22" s="63"/>
      <c r="Q22" s="3"/>
      <c r="R22" s="3"/>
      <c r="S22" s="3"/>
      <c r="T22" s="3"/>
    </row>
    <row r="23" customFormat="false" ht="12.75" hidden="false" customHeight="false" outlineLevel="0" collapsed="false">
      <c r="B23" s="73"/>
      <c r="C23" s="74"/>
      <c r="D23" s="75"/>
      <c r="E23" s="63"/>
      <c r="F23" s="63"/>
      <c r="G23" s="63"/>
      <c r="H23" s="63"/>
      <c r="I23" s="63"/>
      <c r="J23" s="76"/>
      <c r="K23" s="76"/>
      <c r="L23" s="77"/>
      <c r="M23" s="35"/>
      <c r="N23" s="78"/>
      <c r="O23" s="63"/>
      <c r="P23" s="63"/>
    </row>
    <row r="24" customFormat="false" ht="12.75" hidden="false" customHeight="true" outlineLevel="0" collapsed="false">
      <c r="B24" s="56" t="s">
        <v>17</v>
      </c>
      <c r="C24" s="57" t="n">
        <f aca="false">$F$8</f>
        <v>1.8</v>
      </c>
      <c r="D24" s="58" t="s">
        <v>18</v>
      </c>
      <c r="E24" s="59" t="n">
        <v>1000</v>
      </c>
      <c r="F24" s="59" t="n">
        <f aca="false">$F$8*E24</f>
        <v>1800</v>
      </c>
      <c r="G24" s="59"/>
      <c r="H24" s="59"/>
      <c r="I24" s="59"/>
      <c r="J24" s="59" t="n">
        <f aca="false">ROUNDDOWN(100*F24/$G$5,-1)</f>
        <v>1280</v>
      </c>
      <c r="K24" s="59" t="n">
        <f aca="false">100*F24/$H$5</f>
        <v>3.52250489236791</v>
      </c>
      <c r="L24" s="60" t="n">
        <f aca="false">ROUNDDOWN(1000*F24/$L$2,-3)</f>
        <v>14000</v>
      </c>
      <c r="M24" s="61" t="n">
        <f aca="false">F24/2.5</f>
        <v>720</v>
      </c>
      <c r="N24" s="62" t="n">
        <f aca="false">F24*0.02</f>
        <v>36</v>
      </c>
      <c r="O24" s="63"/>
      <c r="P24" s="63"/>
    </row>
    <row r="25" customFormat="false" ht="12.75" hidden="false" customHeight="true" outlineLevel="0" collapsed="false">
      <c r="B25" s="56"/>
      <c r="C25" s="64" t="n">
        <f aca="false">$F$8</f>
        <v>1.8</v>
      </c>
      <c r="D25" s="58"/>
      <c r="E25" s="65" t="n">
        <v>10000</v>
      </c>
      <c r="F25" s="65" t="n">
        <f aca="false">$F$8*E25</f>
        <v>18000</v>
      </c>
      <c r="G25" s="65"/>
      <c r="H25" s="65"/>
      <c r="I25" s="65"/>
      <c r="J25" s="65" t="n">
        <f aca="false">ROUNDDOWN(100*F25/$G$5,-2)</f>
        <v>12800</v>
      </c>
      <c r="K25" s="65" t="n">
        <f aca="false">100*F25/$H$5</f>
        <v>35.2250489236791</v>
      </c>
      <c r="L25" s="66" t="n">
        <f aca="false">ROUNDDOWN(1000*F25/$L$2,-4)</f>
        <v>140000</v>
      </c>
      <c r="M25" s="67" t="n">
        <f aca="false">F25/2.5</f>
        <v>7200</v>
      </c>
      <c r="N25" s="68" t="n">
        <f aca="false">F25*0.02</f>
        <v>360</v>
      </c>
      <c r="O25" s="63"/>
      <c r="P25" s="63"/>
    </row>
    <row r="26" customFormat="false" ht="12.75" hidden="false" customHeight="true" outlineLevel="0" collapsed="false">
      <c r="B26" s="56"/>
      <c r="C26" s="69" t="n">
        <f aca="false">$F$8</f>
        <v>1.8</v>
      </c>
      <c r="D26" s="58"/>
      <c r="E26" s="70" t="n">
        <v>100000</v>
      </c>
      <c r="F26" s="70" t="n">
        <f aca="false">$F$8*E26</f>
        <v>180000</v>
      </c>
      <c r="G26" s="70"/>
      <c r="H26" s="70"/>
      <c r="I26" s="70"/>
      <c r="J26" s="70" t="n">
        <f aca="false">ROUNDDOWN(100*F26/$G$5,-3)</f>
        <v>128000</v>
      </c>
      <c r="K26" s="70" t="n">
        <f aca="false">100*F26/$H$5</f>
        <v>352.250489236791</v>
      </c>
      <c r="L26" s="71" t="n">
        <f aca="false">ROUNDDOWN(1000*F26/$L$2,-5)</f>
        <v>1400000</v>
      </c>
      <c r="M26" s="23" t="n">
        <f aca="false">F26/2.5</f>
        <v>72000</v>
      </c>
      <c r="N26" s="72" t="n">
        <f aca="false">F26*0.02</f>
        <v>3600</v>
      </c>
      <c r="O26" s="63"/>
      <c r="P26" s="63"/>
    </row>
    <row r="27" customFormat="false" ht="12.75" hidden="false" customHeight="false" outlineLevel="0" collapsed="false">
      <c r="B27" s="73"/>
      <c r="C27" s="74"/>
      <c r="D27" s="75"/>
      <c r="E27" s="63"/>
      <c r="F27" s="63"/>
      <c r="G27" s="63"/>
      <c r="H27" s="63"/>
      <c r="I27" s="63"/>
      <c r="J27" s="76"/>
      <c r="K27" s="76"/>
      <c r="L27" s="77"/>
      <c r="M27" s="35"/>
      <c r="N27" s="78"/>
      <c r="O27" s="63"/>
      <c r="P27" s="63"/>
    </row>
    <row r="28" customFormat="false" ht="12.75" hidden="false" customHeight="true" outlineLevel="0" collapsed="false">
      <c r="B28" s="85" t="s">
        <v>17</v>
      </c>
      <c r="C28" s="57" t="n">
        <f aca="false">$F$9</f>
        <v>0.72</v>
      </c>
      <c r="D28" s="86" t="s">
        <v>18</v>
      </c>
      <c r="E28" s="59" t="n">
        <v>1000</v>
      </c>
      <c r="F28" s="59" t="n">
        <f aca="false">$F$9*E28</f>
        <v>720</v>
      </c>
      <c r="G28" s="59"/>
      <c r="H28" s="59"/>
      <c r="I28" s="59"/>
      <c r="J28" s="59" t="n">
        <f aca="false">ROUNDDOWN(100*F28/$G$5,-1)</f>
        <v>510</v>
      </c>
      <c r="K28" s="59" t="n">
        <f aca="false">100*F28/$H$5</f>
        <v>1.40900195694716</v>
      </c>
      <c r="L28" s="60" t="n">
        <f aca="false">ROUNDDOWN(1000*F28/$L$2,-3)</f>
        <v>5000</v>
      </c>
      <c r="M28" s="61" t="n">
        <f aca="false">F28/2.5</f>
        <v>288</v>
      </c>
      <c r="N28" s="62" t="n">
        <f aca="false">F28*0.02</f>
        <v>14.4</v>
      </c>
      <c r="O28" s="63"/>
      <c r="P28" s="63"/>
      <c r="Q28" s="3"/>
      <c r="R28" s="3"/>
      <c r="S28" s="3"/>
      <c r="T28" s="3"/>
    </row>
    <row r="29" customFormat="false" ht="12.75" hidden="false" customHeight="true" outlineLevel="0" collapsed="false">
      <c r="B29" s="85"/>
      <c r="C29" s="64" t="n">
        <f aca="false">$F$9</f>
        <v>0.72</v>
      </c>
      <c r="D29" s="86"/>
      <c r="E29" s="65" t="n">
        <v>10000</v>
      </c>
      <c r="F29" s="65" t="n">
        <f aca="false">$F$9*E29</f>
        <v>7200</v>
      </c>
      <c r="G29" s="65"/>
      <c r="H29" s="65"/>
      <c r="I29" s="65"/>
      <c r="J29" s="65" t="n">
        <f aca="false">ROUNDDOWN(100*F29/$G$5,-2)</f>
        <v>5100</v>
      </c>
      <c r="K29" s="65" t="n">
        <f aca="false">100*F29/$H$5</f>
        <v>14.0900195694716</v>
      </c>
      <c r="L29" s="66" t="n">
        <f aca="false">ROUNDDOWN(1000*F29/$L$2,-3)</f>
        <v>58000</v>
      </c>
      <c r="M29" s="67" t="n">
        <f aca="false">F29/2.5</f>
        <v>2880</v>
      </c>
      <c r="N29" s="68" t="n">
        <f aca="false">F29*0.02</f>
        <v>144</v>
      </c>
      <c r="O29" s="63"/>
      <c r="P29" s="63"/>
      <c r="Q29" s="3"/>
      <c r="R29" s="3"/>
      <c r="S29" s="3"/>
      <c r="T29" s="3"/>
    </row>
    <row r="30" customFormat="false" ht="12.75" hidden="false" customHeight="true" outlineLevel="0" collapsed="false">
      <c r="B30" s="85"/>
      <c r="C30" s="87" t="n">
        <f aca="false">$F$9</f>
        <v>0.72</v>
      </c>
      <c r="D30" s="86"/>
      <c r="E30" s="88" t="n">
        <v>100000</v>
      </c>
      <c r="F30" s="88" t="n">
        <f aca="false">$F$9*E30</f>
        <v>72000</v>
      </c>
      <c r="G30" s="88"/>
      <c r="H30" s="88"/>
      <c r="I30" s="88"/>
      <c r="J30" s="88" t="n">
        <f aca="false">ROUNDDOWN(100*F30/$G$5,-3)</f>
        <v>51000</v>
      </c>
      <c r="K30" s="88" t="n">
        <f aca="false">100*F30/$H$5</f>
        <v>140.900195694716</v>
      </c>
      <c r="L30" s="89" t="n">
        <f aca="false">ROUNDDOWN(1000*F30/$L$2,-3)</f>
        <v>585000</v>
      </c>
      <c r="M30" s="90" t="n">
        <f aca="false">F30/2.5</f>
        <v>28800</v>
      </c>
      <c r="N30" s="91" t="n">
        <f aca="false">F30*0.02</f>
        <v>1440</v>
      </c>
      <c r="O30" s="63"/>
      <c r="P30" s="63"/>
      <c r="Q30" s="3"/>
      <c r="R30" s="3"/>
      <c r="S30" s="3"/>
      <c r="T30" s="3"/>
    </row>
    <row r="31" customFormat="false" ht="13.5" hidden="false" customHeight="false" outlineLevel="0" collapsed="false">
      <c r="B31" s="0"/>
      <c r="C31" s="92"/>
      <c r="D31" s="92"/>
      <c r="E31" s="93"/>
      <c r="F31" s="93"/>
      <c r="G31" s="93"/>
      <c r="H31" s="93"/>
      <c r="I31" s="93"/>
      <c r="J31" s="93"/>
      <c r="K31" s="93"/>
      <c r="L31" s="63"/>
      <c r="M31" s="0"/>
      <c r="N31" s="63"/>
      <c r="O31" s="63"/>
      <c r="P31" s="63"/>
      <c r="Q31" s="3"/>
      <c r="R31" s="3"/>
      <c r="S31" s="3"/>
      <c r="T31" s="3"/>
    </row>
    <row r="32" customFormat="false" ht="30" hidden="false" customHeight="true" outlineLevel="0" collapsed="false">
      <c r="B32" s="94" t="s">
        <v>19</v>
      </c>
      <c r="C32" s="94"/>
      <c r="D32" s="94"/>
      <c r="E32" s="94"/>
      <c r="F32" s="94"/>
      <c r="G32" s="94"/>
      <c r="H32" s="94"/>
      <c r="I32" s="94"/>
      <c r="J32" s="94"/>
      <c r="K32" s="94"/>
      <c r="L32" s="94"/>
      <c r="M32" s="94"/>
      <c r="N32" s="95"/>
      <c r="O32" s="95"/>
      <c r="P32" s="95"/>
    </row>
    <row r="33" customFormat="false" ht="14.25" hidden="false" customHeight="true" outlineLevel="0" collapsed="false">
      <c r="B33" s="52" t="s">
        <v>20</v>
      </c>
      <c r="C33" s="52"/>
      <c r="D33" s="52"/>
      <c r="E33" s="52"/>
      <c r="F33" s="52"/>
      <c r="G33" s="52"/>
      <c r="H33" s="52"/>
      <c r="I33" s="52"/>
      <c r="J33" s="52"/>
      <c r="K33" s="52"/>
      <c r="L33" s="52"/>
      <c r="M33" s="52"/>
      <c r="N33" s="96"/>
      <c r="O33" s="96"/>
      <c r="P33" s="96"/>
    </row>
    <row r="34" customFormat="false" ht="15.75" hidden="false" customHeight="true" outlineLevel="0" collapsed="false">
      <c r="B34" s="97" t="s">
        <v>21</v>
      </c>
      <c r="C34" s="97"/>
      <c r="D34" s="97"/>
      <c r="E34" s="97"/>
      <c r="F34" s="97"/>
      <c r="G34" s="97"/>
      <c r="H34" s="97"/>
      <c r="I34" s="97"/>
      <c r="J34" s="97"/>
      <c r="K34" s="97"/>
      <c r="L34" s="97"/>
      <c r="M34" s="97"/>
    </row>
  </sheetData>
  <mergeCells count="16">
    <mergeCell ref="C1:H1"/>
    <mergeCell ref="I1:K2"/>
    <mergeCell ref="B11:N11"/>
    <mergeCell ref="B12:B14"/>
    <mergeCell ref="D12:D14"/>
    <mergeCell ref="B16:B18"/>
    <mergeCell ref="D16:D18"/>
    <mergeCell ref="B20:B22"/>
    <mergeCell ref="D20:D22"/>
    <mergeCell ref="B24:B26"/>
    <mergeCell ref="D24:D26"/>
    <mergeCell ref="B28:B30"/>
    <mergeCell ref="D28:D30"/>
    <mergeCell ref="B32:M32"/>
    <mergeCell ref="B33:M33"/>
    <mergeCell ref="B34:M34"/>
  </mergeCells>
  <printOptions headings="false" gridLines="false" gridLinesSet="true" horizontalCentered="true" verticalCentered="true"/>
  <pageMargins left="0.236111111111111" right="0.236111111111111" top="0.196527777777778" bottom="0.157638888888889" header="0.511805555555555" footer="0.511805555555555"/>
  <pageSetup paperSize="9" scale="100" firstPageNumber="1" fitToWidth="1" fitToHeight="1" pageOrder="downThenOver" orientation="landscape" usePrinterDefaults="false" blackAndWhite="false" draft="false" cellComments="none"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M18"/>
  <sheetViews>
    <sheetView windowProtection="false" showFormulas="false" showGridLines="true" showRowColHeaders="true" showZeros="true" rightToLeft="false" tabSelected="false" showOutlineSymbols="true" defaultGridColor="true" view="normal" topLeftCell="A18" colorId="64" zoomScale="100" zoomScaleNormal="100" zoomScalePageLayoutView="100" workbookViewId="0">
      <selection pane="topLeft" activeCell="B1" activeCellId="0" sqref="B1"/>
    </sheetView>
  </sheetViews>
  <sheetFormatPr defaultRowHeight="12.75"/>
  <cols>
    <col collapsed="false" hidden="false" max="1" min="1" style="0" width="4.42857142857143"/>
    <col collapsed="false" hidden="false" max="2" min="2" style="98" width="20.8418367346939"/>
    <col collapsed="false" hidden="false" max="3" min="3" style="98" width="120.954081632653"/>
    <col collapsed="false" hidden="false" max="13" min="4" style="98" width="9.07142857142857"/>
    <col collapsed="false" hidden="false" max="1025" min="14" style="0" width="8.63775510204082"/>
  </cols>
  <sheetData>
    <row r="1" customFormat="false" ht="20.25" hidden="false" customHeight="false" outlineLevel="0" collapsed="false">
      <c r="B1" s="0"/>
      <c r="C1" s="99" t="s">
        <v>22</v>
      </c>
      <c r="D1" s="0"/>
      <c r="E1" s="0"/>
      <c r="F1" s="0"/>
      <c r="G1" s="0"/>
      <c r="H1" s="0"/>
      <c r="I1" s="0"/>
      <c r="J1" s="0"/>
      <c r="K1" s="0"/>
      <c r="L1" s="0"/>
      <c r="M1" s="0"/>
    </row>
    <row r="2" customFormat="false" ht="12.75" hidden="false" customHeight="false" outlineLevel="0" collapsed="false">
      <c r="B2" s="0"/>
      <c r="C2" s="0"/>
      <c r="D2" s="0"/>
      <c r="E2" s="0"/>
      <c r="F2" s="0"/>
      <c r="G2" s="0"/>
      <c r="H2" s="0"/>
      <c r="I2" s="0"/>
      <c r="J2" s="0"/>
      <c r="K2" s="0"/>
      <c r="L2" s="0"/>
      <c r="M2" s="0"/>
    </row>
    <row r="3" customFormat="false" ht="15" hidden="false" customHeight="false" outlineLevel="0" collapsed="false">
      <c r="B3" s="0"/>
      <c r="C3" s="100" t="s">
        <v>23</v>
      </c>
      <c r="D3" s="0"/>
      <c r="E3" s="0"/>
      <c r="F3" s="0"/>
      <c r="G3" s="0"/>
      <c r="H3" s="0"/>
      <c r="I3" s="0"/>
      <c r="J3" s="0"/>
      <c r="K3" s="0"/>
      <c r="L3" s="0"/>
      <c r="M3" s="0"/>
    </row>
    <row r="4" s="101" customFormat="true" ht="12.75" hidden="false" customHeight="false" outlineLevel="0" collapsed="false">
      <c r="B4" s="102" t="s">
        <v>24</v>
      </c>
      <c r="C4" s="102" t="s">
        <v>25</v>
      </c>
      <c r="D4" s="103"/>
      <c r="E4" s="103"/>
      <c r="F4" s="103"/>
      <c r="G4" s="103"/>
      <c r="H4" s="103"/>
      <c r="I4" s="103"/>
      <c r="J4" s="103"/>
      <c r="K4" s="103"/>
      <c r="L4" s="103"/>
      <c r="M4" s="103"/>
    </row>
    <row r="5" customFormat="false" ht="12.75" hidden="false" customHeight="false" outlineLevel="0" collapsed="false">
      <c r="A5" s="101"/>
      <c r="B5" s="104"/>
      <c r="C5" s="104"/>
      <c r="D5" s="103"/>
      <c r="E5" s="103"/>
      <c r="F5" s="103"/>
      <c r="G5" s="103"/>
      <c r="H5" s="103"/>
      <c r="I5" s="103"/>
      <c r="J5" s="103"/>
      <c r="K5" s="103"/>
      <c r="L5" s="103"/>
      <c r="M5" s="103"/>
    </row>
    <row r="6" customFormat="false" ht="42.75" hidden="false" customHeight="true" outlineLevel="0" collapsed="false">
      <c r="B6" s="105" t="s">
        <v>26</v>
      </c>
      <c r="C6" s="106" t="s">
        <v>27</v>
      </c>
      <c r="E6" s="0"/>
    </row>
    <row r="7" customFormat="false" ht="51" hidden="false" customHeight="false" outlineLevel="0" collapsed="false">
      <c r="B7" s="107" t="s">
        <v>28</v>
      </c>
      <c r="C7" s="108" t="s">
        <v>29</v>
      </c>
      <c r="E7" s="0"/>
    </row>
    <row r="8" customFormat="false" ht="51" hidden="false" customHeight="false" outlineLevel="0" collapsed="false">
      <c r="B8" s="109" t="s">
        <v>28</v>
      </c>
      <c r="C8" s="108" t="s">
        <v>30</v>
      </c>
      <c r="E8" s="0"/>
    </row>
    <row r="9" customFormat="false" ht="51" hidden="false" customHeight="false" outlineLevel="0" collapsed="false">
      <c r="B9" s="110" t="s">
        <v>31</v>
      </c>
      <c r="C9" s="111" t="s">
        <v>32</v>
      </c>
      <c r="E9" s="0"/>
    </row>
    <row r="10" customFormat="false" ht="12.75" hidden="false" customHeight="false" outlineLevel="0" collapsed="false">
      <c r="B10" s="112"/>
      <c r="C10" s="0"/>
      <c r="E10" s="0"/>
    </row>
    <row r="11" customFormat="false" ht="15" hidden="false" customHeight="false" outlineLevel="0" collapsed="false">
      <c r="B11" s="112"/>
      <c r="C11" s="100" t="s">
        <v>33</v>
      </c>
      <c r="E11" s="0"/>
    </row>
    <row r="12" customFormat="false" ht="33.75" hidden="false" customHeight="true" outlineLevel="0" collapsed="false">
      <c r="B12" s="113" t="s">
        <v>34</v>
      </c>
      <c r="C12" s="114" t="s">
        <v>35</v>
      </c>
      <c r="E12" s="0"/>
    </row>
    <row r="13" customFormat="false" ht="68.25" hidden="false" customHeight="true" outlineLevel="0" collapsed="false">
      <c r="B13" s="115" t="s">
        <v>36</v>
      </c>
      <c r="C13" s="116" t="s">
        <v>37</v>
      </c>
      <c r="E13" s="0"/>
    </row>
    <row r="14" customFormat="false" ht="38.25" hidden="false" customHeight="false" outlineLevel="0" collapsed="false">
      <c r="B14" s="115" t="s">
        <v>38</v>
      </c>
      <c r="C14" s="116" t="s">
        <v>39</v>
      </c>
      <c r="E14" s="0"/>
    </row>
    <row r="15" customFormat="false" ht="38.25" hidden="false" customHeight="false" outlineLevel="0" collapsed="false">
      <c r="B15" s="115" t="s">
        <v>40</v>
      </c>
      <c r="C15" s="116" t="s">
        <v>41</v>
      </c>
      <c r="E15" s="0"/>
    </row>
    <row r="16" customFormat="false" ht="49.5" hidden="false" customHeight="true" outlineLevel="0" collapsed="false">
      <c r="B16" s="117" t="s">
        <v>31</v>
      </c>
      <c r="C16" s="118" t="s">
        <v>42</v>
      </c>
      <c r="E16" s="0"/>
    </row>
    <row r="17" customFormat="false" ht="12.75" hidden="false" customHeight="false" outlineLevel="0" collapsed="false">
      <c r="B17" s="0"/>
      <c r="C17" s="0"/>
      <c r="E17" s="0"/>
    </row>
    <row r="18" customFormat="false" ht="25.5" hidden="false" customHeight="false" outlineLevel="0" collapsed="false">
      <c r="B18" s="119" t="s">
        <v>43</v>
      </c>
      <c r="C18" s="119" t="s">
        <v>44</v>
      </c>
      <c r="E18" s="0"/>
    </row>
  </sheetData>
  <printOptions headings="false" gridLines="false" gridLinesSet="true" horizontalCentered="true" verticalCentered="true"/>
  <pageMargins left="0.236111111111111" right="0.236111111111111" top="0.196527777777778" bottom="0.19652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B3:N11"/>
  <sheetViews>
    <sheetView windowProtection="false"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C12" activeCellId="0" sqref="C12"/>
    </sheetView>
  </sheetViews>
  <sheetFormatPr defaultRowHeight="12.75"/>
  <cols>
    <col collapsed="false" hidden="false" max="2" min="1" style="0" width="8.63775510204082"/>
    <col collapsed="false" hidden="false" max="3" min="3" style="0" width="13.8214285714286"/>
    <col collapsed="false" hidden="false" max="4" min="4" style="0" width="8.63775510204082"/>
    <col collapsed="false" hidden="false" max="5" min="5" style="0" width="21.7091836734694"/>
    <col collapsed="false" hidden="false" max="6" min="6" style="0" width="56.265306122449"/>
    <col collapsed="false" hidden="false" max="1025" min="7" style="0" width="8.63775510204082"/>
  </cols>
  <sheetData>
    <row r="3" customFormat="false" ht="12.75" hidden="false" customHeight="false" outlineLevel="0" collapsed="false">
      <c r="B3" s="120"/>
      <c r="C3" s="121"/>
      <c r="D3" s="121"/>
      <c r="E3" s="121"/>
      <c r="F3" s="121"/>
      <c r="G3" s="121"/>
      <c r="H3" s="121"/>
      <c r="I3" s="121"/>
      <c r="J3" s="121"/>
      <c r="K3" s="121"/>
      <c r="L3" s="121"/>
      <c r="M3" s="121"/>
      <c r="N3" s="120"/>
    </row>
    <row r="4" customFormat="false" ht="12.75" hidden="false" customHeight="false" outlineLevel="0" collapsed="false">
      <c r="B4" s="120"/>
      <c r="C4" s="121"/>
      <c r="D4" s="121"/>
      <c r="E4" s="121"/>
      <c r="F4" s="121"/>
      <c r="G4" s="121"/>
      <c r="H4" s="121"/>
      <c r="I4" s="121"/>
      <c r="J4" s="121"/>
      <c r="K4" s="121"/>
      <c r="L4" s="121"/>
      <c r="M4" s="121"/>
      <c r="N4" s="120"/>
    </row>
    <row r="5" customFormat="false" ht="12.75" hidden="false" customHeight="false" outlineLevel="0" collapsed="false">
      <c r="B5" s="120"/>
      <c r="C5" s="121"/>
      <c r="D5" s="121"/>
      <c r="E5" s="121"/>
      <c r="F5" s="121"/>
      <c r="G5" s="121"/>
      <c r="H5" s="121"/>
      <c r="I5" s="121"/>
      <c r="J5" s="121"/>
      <c r="K5" s="121"/>
      <c r="L5" s="121"/>
      <c r="M5" s="121"/>
      <c r="N5" s="120"/>
    </row>
    <row r="6" customFormat="false" ht="12.75" hidden="false" customHeight="false" outlineLevel="0" collapsed="false">
      <c r="B6" s="120"/>
      <c r="C6" s="121"/>
      <c r="D6" s="121"/>
      <c r="E6" s="121"/>
      <c r="F6" s="121"/>
      <c r="G6" s="121"/>
      <c r="H6" s="121"/>
      <c r="I6" s="121"/>
      <c r="J6" s="121"/>
      <c r="K6" s="121"/>
      <c r="L6" s="121"/>
      <c r="M6" s="121"/>
      <c r="N6" s="120"/>
    </row>
    <row r="7" customFormat="false" ht="12.75" hidden="false" customHeight="false" outlineLevel="0" collapsed="false">
      <c r="B7" s="120"/>
      <c r="C7" s="121"/>
      <c r="D7" s="121"/>
      <c r="E7" s="121"/>
      <c r="F7" s="121"/>
      <c r="G7" s="121"/>
      <c r="H7" s="121"/>
      <c r="I7" s="121"/>
      <c r="J7" s="121"/>
      <c r="K7" s="121"/>
      <c r="L7" s="121"/>
      <c r="M7" s="121"/>
      <c r="N7" s="120"/>
    </row>
    <row r="11" customFormat="false" ht="12.75" hidden="false" customHeight="false" outlineLevel="0" collapsed="false">
      <c r="C11" s="0" t="n">
        <f aca="false">9000^0.5</f>
        <v>94.8683298050514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95C36130D04D438790CFCB2702F6A6" ma:contentTypeVersion="6" ma:contentTypeDescription="Create a new document." ma:contentTypeScope="" ma:versionID="718dd01ace77eaf2c607a8704b6385f5">
  <xsd:schema xmlns:xsd="http://www.w3.org/2001/XMLSchema" xmlns:xs="http://www.w3.org/2001/XMLSchema" xmlns:p="http://schemas.microsoft.com/office/2006/metadata/properties" xmlns:ns2="6850a171-dd2e-4476-8977-2e4487495498" targetNamespace="http://schemas.microsoft.com/office/2006/metadata/properties" ma:root="true" ma:fieldsID="a8799cd9e68fe551989e9fc8b2fc48a3" ns2:_="">
    <xsd:import namespace="6850a171-dd2e-4476-8977-2e448749549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50a171-dd2e-4476-8977-2e44874954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8E3C3C-43F8-4314-98E7-0193335D5969}"/>
</file>

<file path=customXml/itemProps2.xml><?xml version="1.0" encoding="utf-8"?>
<ds:datastoreItem xmlns:ds="http://schemas.openxmlformats.org/officeDocument/2006/customXml" ds:itemID="{1D15269B-D182-4834-A0F2-14B41BCE047B}"/>
</file>

<file path=customXml/itemProps3.xml><?xml version="1.0" encoding="utf-8"?>
<ds:datastoreItem xmlns:ds="http://schemas.openxmlformats.org/officeDocument/2006/customXml" ds:itemID="{AF41DDCA-45B0-4EB1-A9E6-C22DBDF59590}"/>
</file>

<file path=docProps/app.xml><?xml version="1.0" encoding="utf-8"?>
<Properties xmlns="http://schemas.openxmlformats.org/officeDocument/2006/extended-properties" xmlns:vt="http://schemas.openxmlformats.org/officeDocument/2006/docPropsVTypes">
  <TotalTime>103215</TotalTime>
  <Application>LibreOffice/5.0.3.2$Windows_x86 LibreOffice_project/e5f16313668ac592c1bfb310f4390624e3dbfb75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dc:creator>
  <cp:revision>16</cp:revision>
  <cp:lastPrinted>2016-01-13T17:03:17Z</cp:lastPrinted>
  <dcterms:created xsi:type="dcterms:W3CDTF">2015-03-04T11:47:39Z</dcterms:created>
  <dcterms:modified xsi:type="dcterms:W3CDTF">2016-01-13T17:03:35Z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0x010100B195C36130D04D438790CFCB2702F6A6</vt:lpwstr>
  </property>
</Properties>
</file>